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42c5bdafcfb74c1/Budget/2022-2023 Budget/"/>
    </mc:Choice>
  </mc:AlternateContent>
  <xr:revisionPtr revIDLastSave="333" documentId="8_{C857BC58-9928-454D-8DF3-606F35311F34}" xr6:coauthVersionLast="47" xr6:coauthVersionMax="47" xr10:uidLastSave="{6F5F4EA1-6193-4746-B3C9-94C16BC1363C}"/>
  <bookViews>
    <workbookView xWindow="-120" yWindow="-120" windowWidth="29040" windowHeight="15840" tabRatio="599" activeTab="1" xr2:uid="{00000000-000D-0000-FFFF-FFFF00000000}"/>
  </bookViews>
  <sheets>
    <sheet name="REV 2022-2023 Prelim" sheetId="10" r:id="rId1"/>
    <sheet name="EXP 2022-2023 Prelim" sheetId="11" r:id="rId2"/>
  </sheets>
  <externalReferences>
    <externalReference r:id="rId3"/>
    <externalReference r:id="rId4"/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3" i="11" l="1"/>
  <c r="B140" i="11"/>
  <c r="B142" i="11"/>
  <c r="I9" i="11"/>
  <c r="C55" i="11" l="1"/>
  <c r="C92" i="11" s="1"/>
  <c r="C93" i="11" s="1"/>
  <c r="C15" i="11"/>
  <c r="C17" i="11" s="1"/>
  <c r="C9" i="11"/>
  <c r="C23" i="11" l="1"/>
  <c r="E127" i="11"/>
  <c r="E111" i="11"/>
  <c r="D111" i="11"/>
  <c r="E93" i="11"/>
  <c r="E92" i="11"/>
  <c r="D90" i="11"/>
  <c r="D82" i="11"/>
  <c r="D79" i="11"/>
  <c r="E55" i="11"/>
  <c r="D55" i="11"/>
  <c r="D17" i="11"/>
  <c r="D7" i="11"/>
  <c r="D9" i="11" s="1"/>
  <c r="E17" i="11"/>
  <c r="E9" i="11"/>
  <c r="E62" i="10"/>
  <c r="E50" i="10"/>
  <c r="E45" i="10"/>
  <c r="E27" i="10"/>
  <c r="D27" i="10"/>
  <c r="E21" i="10"/>
  <c r="E14" i="10"/>
  <c r="E23" i="11" l="1"/>
  <c r="D92" i="11"/>
  <c r="D93" i="11" s="1"/>
  <c r="D23" i="11"/>
  <c r="D50" i="10"/>
  <c r="D45" i="10"/>
  <c r="D21" i="10"/>
  <c r="D14" i="10"/>
  <c r="C50" i="10"/>
  <c r="C45" i="10"/>
  <c r="C27" i="10"/>
  <c r="C21" i="10"/>
  <c r="C14" i="10"/>
  <c r="H31" i="10" l="1"/>
  <c r="H14" i="10"/>
  <c r="F53" i="10"/>
  <c r="F50" i="10"/>
  <c r="F36" i="10"/>
  <c r="F45" i="10" s="1"/>
  <c r="F27" i="10"/>
  <c r="F21" i="10"/>
  <c r="F14" i="10"/>
  <c r="G53" i="10"/>
  <c r="G50" i="10"/>
  <c r="G45" i="10"/>
  <c r="G27" i="10"/>
  <c r="G21" i="10"/>
  <c r="G14" i="10"/>
  <c r="I14" i="10"/>
  <c r="I21" i="10"/>
  <c r="I27" i="10"/>
  <c r="I45" i="10"/>
  <c r="I50" i="10"/>
  <c r="I53" i="10"/>
  <c r="H101" i="11"/>
  <c r="G111" i="11"/>
  <c r="G97" i="11"/>
  <c r="G96" i="11"/>
  <c r="G95" i="11"/>
  <c r="G92" i="11"/>
  <c r="G33" i="11"/>
  <c r="G55" i="11" s="1"/>
  <c r="G93" i="11" s="1"/>
  <c r="G14" i="11"/>
  <c r="G17" i="11" s="1"/>
  <c r="G9" i="11"/>
  <c r="F107" i="11"/>
  <c r="F101" i="11"/>
  <c r="F100" i="11"/>
  <c r="F97" i="11"/>
  <c r="F96" i="11"/>
  <c r="F95" i="11"/>
  <c r="F92" i="11"/>
  <c r="F34" i="11"/>
  <c r="F55" i="11" s="1"/>
  <c r="F17" i="11"/>
  <c r="F9" i="11"/>
  <c r="G23" i="11" l="1"/>
  <c r="F93" i="11"/>
  <c r="F23" i="11"/>
  <c r="F98" i="11"/>
  <c r="G98" i="11"/>
  <c r="F111" i="11"/>
  <c r="G123" i="11"/>
  <c r="G127" i="11" s="1"/>
  <c r="F123" i="11"/>
  <c r="F127" i="11" s="1"/>
  <c r="F59" i="10"/>
  <c r="F62" i="10" s="1"/>
  <c r="G59" i="10"/>
  <c r="G62" i="10" s="1"/>
  <c r="I59" i="10"/>
  <c r="I62" i="10" s="1"/>
  <c r="G66" i="10"/>
  <c r="I66" i="10" l="1"/>
  <c r="K9" i="11"/>
  <c r="H17" i="11"/>
  <c r="H9" i="11"/>
  <c r="H23" i="11" l="1"/>
  <c r="B156" i="11"/>
  <c r="I111" i="11"/>
  <c r="B135" i="11" s="1"/>
  <c r="I17" i="11" l="1"/>
  <c r="I23" i="11" s="1"/>
  <c r="I92" i="11" l="1"/>
  <c r="H45" i="10"/>
  <c r="H55" i="11"/>
  <c r="H92" i="11"/>
  <c r="H95" i="11"/>
  <c r="H96" i="11"/>
  <c r="H97" i="11"/>
  <c r="H107" i="11"/>
  <c r="B151" i="11"/>
  <c r="B150" i="11"/>
  <c r="B149" i="11"/>
  <c r="B152" i="11"/>
  <c r="I97" i="11"/>
  <c r="I96" i="11"/>
  <c r="I95" i="11"/>
  <c r="I33" i="11"/>
  <c r="I55" i="11" s="1"/>
  <c r="H53" i="10"/>
  <c r="H50" i="10"/>
  <c r="H27" i="10"/>
  <c r="H21" i="10"/>
  <c r="B148" i="11"/>
  <c r="B136" i="11" l="1"/>
  <c r="B145" i="11" s="1"/>
  <c r="H111" i="11"/>
  <c r="H59" i="10"/>
  <c r="H62" i="10" s="1"/>
  <c r="I93" i="11"/>
  <c r="I123" i="11" s="1"/>
  <c r="I127" i="11" s="1"/>
  <c r="B153" i="11"/>
  <c r="B155" i="11" s="1"/>
  <c r="B157" i="11" s="1"/>
  <c r="I98" i="11"/>
  <c r="H93" i="11"/>
  <c r="H98" i="11"/>
  <c r="H123" i="11" l="1"/>
  <c r="H127" i="11" s="1"/>
</calcChain>
</file>

<file path=xl/sharedStrings.xml><?xml version="1.0" encoding="utf-8"?>
<sst xmlns="http://schemas.openxmlformats.org/spreadsheetml/2006/main" count="283" uniqueCount="211">
  <si>
    <t>ACCT#</t>
  </si>
  <si>
    <t>DESCRIPTION</t>
  </si>
  <si>
    <t>SALARY &amp; WAGES F/T</t>
  </si>
  <si>
    <t>SALARY &amp; WAGES P/T</t>
  </si>
  <si>
    <t>RETIREMENT</t>
  </si>
  <si>
    <t>GROUP INSURANCE</t>
  </si>
  <si>
    <t>WORKERS COMP</t>
  </si>
  <si>
    <t>STATE UNEMPLOYMENT</t>
  </si>
  <si>
    <t>TOTAL SALARIES AND WAGES</t>
  </si>
  <si>
    <t>ADVERTISING/ LEGAL NOTICE</t>
  </si>
  <si>
    <t>BUSINESS/CONFERENCE EXP</t>
  </si>
  <si>
    <t>EDUCATION /TRAINING EXP</t>
  </si>
  <si>
    <t>EMPLOYEE TRANSPORTATION</t>
  </si>
  <si>
    <t>LIABILITY INSURANCE</t>
  </si>
  <si>
    <t xml:space="preserve">MEMBERSHIPS </t>
  </si>
  <si>
    <t>OFFICE SUPPLIES</t>
  </si>
  <si>
    <t>PRINTING</t>
  </si>
  <si>
    <t>AGRICULTURE/HORT. SER</t>
  </si>
  <si>
    <t>AGRICULTURE/HORT. SUP</t>
  </si>
  <si>
    <t>BUILDING/CARPENTRY SUP</t>
  </si>
  <si>
    <t>CHEMICAL SUPPLIES</t>
  </si>
  <si>
    <t>ELECTRICAL MAINT. SER.</t>
  </si>
  <si>
    <t>ELECTRICAL MAINT. SUP.</t>
  </si>
  <si>
    <t>LAND IMP. MAINT. SERVICES</t>
  </si>
  <si>
    <t>LAND IMP. MAINT. SUPPLIES</t>
  </si>
  <si>
    <t>MECH. SYSTEMS MAINT. SUP.</t>
  </si>
  <si>
    <t>MECH. SYSTEMS MAINT. SER.</t>
  </si>
  <si>
    <t>PAINTING SUPPLIES</t>
  </si>
  <si>
    <t>PLUMBING SUPPLIES</t>
  </si>
  <si>
    <t>ELECTRICITY</t>
  </si>
  <si>
    <t>NATURAL GAS</t>
  </si>
  <si>
    <t>REFUSE COLLECTION</t>
  </si>
  <si>
    <t>SEWAGE</t>
  </si>
  <si>
    <t>TELEPHONE</t>
  </si>
  <si>
    <t>WATER</t>
  </si>
  <si>
    <t>AUTOMOTIVE SERVICE</t>
  </si>
  <si>
    <t>AUTOMOTIVE SUPPLIES</t>
  </si>
  <si>
    <t>EXPENDABLE TOOLS</t>
  </si>
  <si>
    <t>FUEL/LUBRICANT SUPPLIES</t>
  </si>
  <si>
    <t>OFFICE EQUIP. MAINT. SUP.</t>
  </si>
  <si>
    <t>RENTS/LEASES EQUIP.</t>
  </si>
  <si>
    <t>CLOTHING/PERSONAL SUP.</t>
  </si>
  <si>
    <t>CUSTODIAL SUPPLIES</t>
  </si>
  <si>
    <t>FOOD SUPPLIES</t>
  </si>
  <si>
    <t>MEDICAL SUPPLIES</t>
  </si>
  <si>
    <t>ACCOUNTING SERVICES</t>
  </si>
  <si>
    <t>LEGAL SERVICES</t>
  </si>
  <si>
    <t>SECURITY SERVICES</t>
  </si>
  <si>
    <t>OTHER PROFESSIONAL SER.</t>
  </si>
  <si>
    <t>ELECTION SERVICES</t>
  </si>
  <si>
    <t>RECREATION SERVICES</t>
  </si>
  <si>
    <t>RECREATION SUPPLIES</t>
  </si>
  <si>
    <t>MAIL/POSTAGE SERVICES</t>
  </si>
  <si>
    <t>TOTAL SERVICES AND SUPPLIES</t>
  </si>
  <si>
    <t>TOTAL FIXED ASSETS</t>
  </si>
  <si>
    <t>9101 PROP TAX-CUR SECRED</t>
  </si>
  <si>
    <t>9102 PROP TAX-CUR UNSECR</t>
  </si>
  <si>
    <t>9130 PROP TAX-PRIOR UNS</t>
  </si>
  <si>
    <t>OTHER REVENUE</t>
  </si>
  <si>
    <t>INTEREST INCOME</t>
  </si>
  <si>
    <t>SUB TOTAL (94)</t>
  </si>
  <si>
    <t>SUB TOTAL  (95)</t>
  </si>
  <si>
    <t>SUB TOTAL  (97)</t>
  </si>
  <si>
    <t>TOTAL DISTRICT REVENUE</t>
  </si>
  <si>
    <t>INSURANCE PROCEEDS</t>
  </si>
  <si>
    <t>9104 PROP TAX-SEC DELINQ</t>
  </si>
  <si>
    <t>9105 PROP TAX-SUP DELINQ</t>
  </si>
  <si>
    <t>OTHER DEPOSITS/ DONATIONS</t>
  </si>
  <si>
    <t>OASDHI</t>
  </si>
  <si>
    <t>TOTAL FOR PAGE 1</t>
  </si>
  <si>
    <t>TOTAL FOR PAGE 2</t>
  </si>
  <si>
    <t>9140 PROP TAX PENALTIES</t>
  </si>
  <si>
    <t>TOTAL AGENCY BUDGET EXPENDITURES</t>
  </si>
  <si>
    <t>REVENUES OTHER (CELL TWR.)</t>
  </si>
  <si>
    <t>OFFICE EQUIP. MAINT. SVC.</t>
  </si>
  <si>
    <t>INTEREST TO LOANS, LEASES</t>
  </si>
  <si>
    <t>PRINCIPAL PD. TO RET. LOANS</t>
  </si>
  <si>
    <t>PRINCIPAL PD.TO RET. LEASES</t>
  </si>
  <si>
    <t>TOTAL LOAN / LEASE PAYMENTS</t>
  </si>
  <si>
    <t>TOTAL AVAILABLE REVENUE</t>
  </si>
  <si>
    <t>9106 PROP TAX UNITARY</t>
  </si>
  <si>
    <t>9103 PROP TAX CUR SUP</t>
  </si>
  <si>
    <t>088B</t>
  </si>
  <si>
    <t>PARKLAND DEDICATION FEES</t>
  </si>
  <si>
    <t>ASSESSMENTS/PERMITS</t>
  </si>
  <si>
    <t>ADMIN. FEES</t>
  </si>
  <si>
    <t>9120 PROP TAX REDEMPTION</t>
  </si>
  <si>
    <t xml:space="preserve">POOL CONCESSIONS                   </t>
  </si>
  <si>
    <t>RECREATION SERVICE CHARGES</t>
  </si>
  <si>
    <t>INTEREST, RENTALS, CONCESSIONS</t>
  </si>
  <si>
    <t>DEDICATION FEES</t>
  </si>
  <si>
    <t>SUMMER DAY CAMP</t>
  </si>
  <si>
    <t>AFTERSCHOOL PROGRAM</t>
  </si>
  <si>
    <t>SCHOOL BREAK CAMPS</t>
  </si>
  <si>
    <t>ADULT FITNESS</t>
  </si>
  <si>
    <t>SWIM LESSONS</t>
  </si>
  <si>
    <t>SWIM TEAM</t>
  </si>
  <si>
    <t>SUB TOTAL  (96)</t>
  </si>
  <si>
    <t>SUB TOTAL  (088B)</t>
  </si>
  <si>
    <t>SPECIAL EVENTS</t>
  </si>
  <si>
    <t>9331 - REVENUE</t>
  </si>
  <si>
    <t>PROPERTY TAX REVENUE</t>
  </si>
  <si>
    <t>OTHER GOVERNMENT REVENUE</t>
  </si>
  <si>
    <t>H. O. PRO TAX RELIEF</t>
  </si>
  <si>
    <t>ARDEN MANOR RECREATION AND PARK DISTRICT</t>
  </si>
  <si>
    <t>9331 - EXPENDITURE</t>
  </si>
  <si>
    <t>ADMINISTRATION</t>
  </si>
  <si>
    <t>MAINTENANCE</t>
  </si>
  <si>
    <t>RECREATION</t>
  </si>
  <si>
    <t>AQUATICS</t>
  </si>
  <si>
    <t>SALARIES AND WAGES (10)</t>
  </si>
  <si>
    <t>SERVICES AND SUPPLIES (20)</t>
  </si>
  <si>
    <t>SERVICES AND SUPPLIES (20) CONTINUED</t>
  </si>
  <si>
    <t>LOANS AND LEASE PAYMENTS (30)</t>
  </si>
  <si>
    <t>FIXED ASSETS (40)</t>
  </si>
  <si>
    <t>CONTINGENCY (70)</t>
  </si>
  <si>
    <t>TOTAL 1000, 2000, 3000,4000 ACCTS</t>
  </si>
  <si>
    <t>BUILDING AND PICNIC AREA RENTAL</t>
  </si>
  <si>
    <t>POOL PICNIC AREA RENTAL</t>
  </si>
  <si>
    <t xml:space="preserve">Administration </t>
  </si>
  <si>
    <t xml:space="preserve">Recreation </t>
  </si>
  <si>
    <t xml:space="preserve">Aquatics </t>
  </si>
  <si>
    <t xml:space="preserve">Maintenance </t>
  </si>
  <si>
    <t xml:space="preserve">YOGA </t>
  </si>
  <si>
    <t>FLOOR EXERCIZE</t>
  </si>
  <si>
    <t>AQUACIZE</t>
  </si>
  <si>
    <t xml:space="preserve">POOL RENTAL </t>
  </si>
  <si>
    <t xml:space="preserve">AQUATICS </t>
  </si>
  <si>
    <t xml:space="preserve">PUBLIC SWIM,POOL EVENTS, PASSES </t>
  </si>
  <si>
    <t xml:space="preserve">YOUTH RECREATION </t>
  </si>
  <si>
    <t>COMMITTEE MEMBER</t>
  </si>
  <si>
    <t xml:space="preserve">        PARK POLICE </t>
  </si>
  <si>
    <t xml:space="preserve">        ALARM </t>
  </si>
  <si>
    <t>Services and Supplies</t>
  </si>
  <si>
    <t>Salaries and benefits</t>
  </si>
  <si>
    <t>Department Totals</t>
  </si>
  <si>
    <t>ADMINISTRATION INSURANCE SUB.</t>
  </si>
  <si>
    <t>Roll Over</t>
  </si>
  <si>
    <t>GENERAL RESERVE</t>
  </si>
  <si>
    <t xml:space="preserve">        ADMINISTRATION</t>
  </si>
  <si>
    <t>TOTALS</t>
  </si>
  <si>
    <t>COMBINED TOTALS</t>
  </si>
  <si>
    <t>Fixed Assets</t>
  </si>
  <si>
    <t>Events</t>
  </si>
  <si>
    <t xml:space="preserve">  </t>
  </si>
  <si>
    <t>GENERAL RESERVE BALANCE</t>
  </si>
  <si>
    <t xml:space="preserve">TAI CHI </t>
  </si>
  <si>
    <t>Deterding Wood Chip Replacement</t>
  </si>
  <si>
    <t>Jonas Wood Chip Replacement</t>
  </si>
  <si>
    <t>Deterding Activity Room Roof Replacement</t>
  </si>
  <si>
    <t>2021-2022</t>
  </si>
  <si>
    <t>FINAL Budget 2021-2022</t>
  </si>
  <si>
    <t>Actual            2020-2021</t>
  </si>
  <si>
    <t>Deterding Community Roof Replacement</t>
  </si>
  <si>
    <t xml:space="preserve"> </t>
  </si>
  <si>
    <t>ADA Concrete Repair/Replacement</t>
  </si>
  <si>
    <t>Jonas Tennis Court Repair/Replacement</t>
  </si>
  <si>
    <t>Deterding Turf Field/Replacement</t>
  </si>
  <si>
    <t>PREV. YEAR ROLL OVER (starting fund balance)</t>
  </si>
  <si>
    <t>SUB TOTAL (91)</t>
  </si>
  <si>
    <t>reg budget</t>
  </si>
  <si>
    <t>088b/reg budget</t>
  </si>
  <si>
    <t>Crabtree- New Play feature replacing sand pit</t>
  </si>
  <si>
    <t>includes replacement of tire swing</t>
  </si>
  <si>
    <t>Crabtree Wood Chip/tire swing Replacement</t>
  </si>
  <si>
    <t>Jonas - New play feature replacing sand pit</t>
  </si>
  <si>
    <t>Prop 68</t>
  </si>
  <si>
    <t>prop 68/reg budget</t>
  </si>
  <si>
    <t>Movies/Field Trips</t>
  </si>
  <si>
    <t>Drain Covers/team unify</t>
  </si>
  <si>
    <t>Combined Totals</t>
  </si>
  <si>
    <t>General Reserve</t>
  </si>
  <si>
    <t>Total Budget</t>
  </si>
  <si>
    <t>Resurfacing/Retiling Family Pool</t>
  </si>
  <si>
    <t>STATE AID other misc.</t>
  </si>
  <si>
    <t>TOTAL FULL TIME SALARIES AND WAGES</t>
  </si>
  <si>
    <t>TOTAL PART TIME SALARIES AND WAGES</t>
  </si>
  <si>
    <t>admin</t>
  </si>
  <si>
    <t>maint</t>
  </si>
  <si>
    <t>rec</t>
  </si>
  <si>
    <t>2021-2022 Year to Date</t>
  </si>
  <si>
    <t>Prelim Budget 2022-2023</t>
  </si>
  <si>
    <t>2021-2022           Year to Date</t>
  </si>
  <si>
    <t>Covid Relief</t>
  </si>
  <si>
    <t>In Lieu Taxes-Other (008b)</t>
  </si>
  <si>
    <t>Drain Covers/Resurfacing</t>
  </si>
  <si>
    <t>Check with County</t>
  </si>
  <si>
    <t>Actual
 17-18</t>
  </si>
  <si>
    <t>Actual 
18-19</t>
  </si>
  <si>
    <t>Actual 19-20</t>
  </si>
  <si>
    <t>Actual      19-20</t>
  </si>
  <si>
    <t>Actual
 18-19</t>
  </si>
  <si>
    <t>4% COLA</t>
  </si>
  <si>
    <t>75% time contract</t>
  </si>
  <si>
    <t>RECREATION A.S. &amp; CAMP COORD.</t>
  </si>
  <si>
    <t>new position</t>
  </si>
  <si>
    <t>2 maint. Workers</t>
  </si>
  <si>
    <t>Summer Camp &amp; After School staff</t>
  </si>
  <si>
    <t>upgrade office technology</t>
  </si>
  <si>
    <t>epact $2500.00, sportsman online-$2852.00</t>
  </si>
  <si>
    <t>$47,220.00 landscaping; arbor service; other</t>
  </si>
  <si>
    <t>reduction based on historic figures</t>
  </si>
  <si>
    <t>added office staff with more output</t>
  </si>
  <si>
    <t>increase for potential increase due to upgrade</t>
  </si>
  <si>
    <t>increase due to increased costs</t>
  </si>
  <si>
    <t>Increase due to rising prices</t>
  </si>
  <si>
    <t xml:space="preserve"> CARPD, PRISM-EAP, VFCAL (?CPRS,CSDA, NRPA?)</t>
  </si>
  <si>
    <t>Operating funds available (General Revenue and Roll Over funds)</t>
  </si>
  <si>
    <t>reg budget-roll over funds</t>
  </si>
  <si>
    <t>ARDEN MANOR RECREATION AND PARK DISTRICT DRAFT PRELIMINARY FY 2022-23 BUDGET</t>
  </si>
  <si>
    <t>L.G.'s, Swim Instructors, Coaches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</si>
</sst>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8">
    <font>
      <sz val="10"/>
      <name val="Arial"/>
    </font>
    <font>
      <sz val="10"/>
      <name val="Geneva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  <fill>
      <patternFill patternType="lightUp">
        <bgColor theme="0" tint="-0.14996795556505021"/>
      </patternFill>
    </fill>
    <fill>
      <patternFill patternType="lightUp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5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</cellStyleXfs>
  <cellXfs count="271">
    <xf numFmtId="0" fontId="0" fillId="0" borderId="0" xfId="0"/>
    <xf numFmtId="0" fontId="3" fillId="0" borderId="0" xfId="0" applyFont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5" fillId="0" borderId="1" xfId="1" applyFont="1" applyBorder="1" applyAlignment="1">
      <alignment vertical="center"/>
    </xf>
    <xf numFmtId="1" fontId="5" fillId="0" borderId="1" xfId="1" applyNumberFormat="1" applyFont="1" applyBorder="1" applyAlignment="1">
      <alignment horizontal="left" vertical="center"/>
    </xf>
    <xf numFmtId="3" fontId="6" fillId="0" borderId="2" xfId="0" applyNumberFormat="1" applyFont="1" applyBorder="1" applyAlignment="1">
      <alignment vertical="center"/>
    </xf>
    <xf numFmtId="1" fontId="5" fillId="0" borderId="22" xfId="1" applyNumberFormat="1" applyFont="1" applyBorder="1" applyAlignment="1">
      <alignment horizontal="left" vertical="center"/>
    </xf>
    <xf numFmtId="0" fontId="5" fillId="0" borderId="22" xfId="1" applyFont="1" applyBorder="1" applyAlignment="1">
      <alignment vertical="center"/>
    </xf>
    <xf numFmtId="3" fontId="3" fillId="0" borderId="22" xfId="0" applyNumberFormat="1" applyFont="1" applyBorder="1" applyAlignment="1">
      <alignment vertical="center"/>
    </xf>
    <xf numFmtId="0" fontId="7" fillId="3" borderId="23" xfId="1" applyFont="1" applyFill="1" applyBorder="1" applyAlignment="1">
      <alignment horizontal="left" vertical="center"/>
    </xf>
    <xf numFmtId="0" fontId="7" fillId="3" borderId="1" xfId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3" fontId="9" fillId="3" borderId="1" xfId="0" applyNumberFormat="1" applyFont="1" applyFill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8" fillId="3" borderId="24" xfId="0" applyFont="1" applyFill="1" applyBorder="1" applyAlignment="1">
      <alignment horizontal="left" vertical="center"/>
    </xf>
    <xf numFmtId="3" fontId="9" fillId="3" borderId="24" xfId="0" applyNumberFormat="1" applyFont="1" applyFill="1" applyBorder="1" applyAlignment="1">
      <alignment vertical="center"/>
    </xf>
    <xf numFmtId="3" fontId="9" fillId="3" borderId="21" xfId="0" applyNumberFormat="1" applyFont="1" applyFill="1" applyBorder="1" applyAlignment="1">
      <alignment vertical="center"/>
    </xf>
    <xf numFmtId="0" fontId="5" fillId="0" borderId="1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0" fontId="5" fillId="0" borderId="22" xfId="1" applyFont="1" applyBorder="1" applyAlignment="1">
      <alignment horizontal="left" vertical="center"/>
    </xf>
    <xf numFmtId="3" fontId="6" fillId="0" borderId="25" xfId="0" applyNumberFormat="1" applyFont="1" applyBorder="1" applyAlignment="1">
      <alignment vertical="center"/>
    </xf>
    <xf numFmtId="0" fontId="5" fillId="0" borderId="1" xfId="1" applyFont="1" applyBorder="1" applyAlignment="1">
      <alignment horizontal="left" vertical="center" indent="2"/>
    </xf>
    <xf numFmtId="0" fontId="5" fillId="0" borderId="1" xfId="1" applyFont="1" applyFill="1" applyBorder="1" applyAlignment="1">
      <alignment horizontal="left" vertical="center" indent="2"/>
    </xf>
    <xf numFmtId="0" fontId="5" fillId="4" borderId="1" xfId="1" applyFont="1" applyFill="1" applyBorder="1" applyAlignment="1">
      <alignment horizontal="left" vertical="center"/>
    </xf>
    <xf numFmtId="0" fontId="5" fillId="4" borderId="1" xfId="1" applyFont="1" applyFill="1" applyBorder="1" applyAlignment="1">
      <alignment vertical="center"/>
    </xf>
    <xf numFmtId="3" fontId="3" fillId="4" borderId="1" xfId="0" applyNumberFormat="1" applyFont="1" applyFill="1" applyBorder="1" applyAlignment="1">
      <alignment vertical="center"/>
    </xf>
    <xf numFmtId="3" fontId="3" fillId="5" borderId="1" xfId="0" applyNumberFormat="1" applyFont="1" applyFill="1" applyBorder="1" applyAlignment="1">
      <alignment vertical="center"/>
    </xf>
    <xf numFmtId="3" fontId="3" fillId="0" borderId="30" xfId="0" applyNumberFormat="1" applyFont="1" applyBorder="1" applyAlignment="1">
      <alignment vertical="center"/>
    </xf>
    <xf numFmtId="3" fontId="3" fillId="7" borderId="1" xfId="0" applyNumberFormat="1" applyFont="1" applyFill="1" applyBorder="1" applyAlignment="1">
      <alignment vertical="center"/>
    </xf>
    <xf numFmtId="3" fontId="3" fillId="8" borderId="1" xfId="0" applyNumberFormat="1" applyFont="1" applyFill="1" applyBorder="1" applyAlignment="1">
      <alignment vertical="center"/>
    </xf>
    <xf numFmtId="3" fontId="3" fillId="6" borderId="1" xfId="0" applyNumberFormat="1" applyFont="1" applyFill="1" applyBorder="1" applyAlignment="1">
      <alignment vertical="center"/>
    </xf>
    <xf numFmtId="3" fontId="3" fillId="8" borderId="2" xfId="0" applyNumberFormat="1" applyFont="1" applyFill="1" applyBorder="1" applyAlignment="1">
      <alignment vertical="center"/>
    </xf>
    <xf numFmtId="3" fontId="3" fillId="9" borderId="1" xfId="0" applyNumberFormat="1" applyFont="1" applyFill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2" applyFont="1" applyFill="1" applyBorder="1" applyAlignment="1">
      <alignment horizontal="left" vertical="center"/>
    </xf>
    <xf numFmtId="0" fontId="13" fillId="0" borderId="0" xfId="2" applyFont="1" applyFill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3" borderId="18" xfId="2" applyFont="1" applyFill="1" applyBorder="1" applyAlignment="1">
      <alignment horizontal="left" vertical="center"/>
    </xf>
    <xf numFmtId="0" fontId="11" fillId="3" borderId="11" xfId="2" applyFont="1" applyFill="1" applyBorder="1" applyAlignment="1">
      <alignment vertical="center"/>
    </xf>
    <xf numFmtId="4" fontId="12" fillId="3" borderId="11" xfId="0" applyNumberFormat="1" applyFont="1" applyFill="1" applyBorder="1" applyAlignment="1">
      <alignment vertical="center"/>
    </xf>
    <xf numFmtId="4" fontId="12" fillId="3" borderId="12" xfId="0" applyNumberFormat="1" applyFont="1" applyFill="1" applyBorder="1" applyAlignment="1">
      <alignment vertical="center"/>
    </xf>
    <xf numFmtId="0" fontId="14" fillId="0" borderId="2" xfId="2" applyFont="1" applyBorder="1" applyAlignment="1">
      <alignment vertical="center"/>
    </xf>
    <xf numFmtId="3" fontId="14" fillId="0" borderId="3" xfId="0" applyNumberFormat="1" applyFont="1" applyBorder="1" applyAlignment="1">
      <alignment vertical="center"/>
    </xf>
    <xf numFmtId="0" fontId="14" fillId="0" borderId="1" xfId="2" applyFont="1" applyBorder="1" applyAlignment="1">
      <alignment vertical="center"/>
    </xf>
    <xf numFmtId="3" fontId="14" fillId="0" borderId="4" xfId="0" applyNumberFormat="1" applyFont="1" applyBorder="1" applyAlignment="1">
      <alignment vertical="center"/>
    </xf>
    <xf numFmtId="0" fontId="14" fillId="0" borderId="1" xfId="2" applyFont="1" applyBorder="1" applyAlignment="1">
      <alignment horizontal="left" vertical="center"/>
    </xf>
    <xf numFmtId="0" fontId="14" fillId="0" borderId="9" xfId="2" applyFont="1" applyBorder="1" applyAlignment="1">
      <alignment vertical="center"/>
    </xf>
    <xf numFmtId="3" fontId="14" fillId="0" borderId="10" xfId="0" applyNumberFormat="1" applyFont="1" applyBorder="1" applyAlignment="1">
      <alignment vertical="center"/>
    </xf>
    <xf numFmtId="3" fontId="13" fillId="0" borderId="20" xfId="0" applyNumberFormat="1" applyFont="1" applyBorder="1" applyAlignment="1">
      <alignment vertical="center"/>
    </xf>
    <xf numFmtId="0" fontId="11" fillId="3" borderId="14" xfId="2" applyFont="1" applyFill="1" applyBorder="1" applyAlignment="1">
      <alignment horizontal="left" vertical="center"/>
    </xf>
    <xf numFmtId="0" fontId="11" fillId="3" borderId="7" xfId="2" applyFont="1" applyFill="1" applyBorder="1" applyAlignment="1">
      <alignment horizontal="left" vertical="center"/>
    </xf>
    <xf numFmtId="3" fontId="12" fillId="3" borderId="7" xfId="0" applyNumberFormat="1" applyFont="1" applyFill="1" applyBorder="1" applyAlignment="1">
      <alignment vertical="center"/>
    </xf>
    <xf numFmtId="3" fontId="12" fillId="3" borderId="8" xfId="0" applyNumberFormat="1" applyFont="1" applyFill="1" applyBorder="1" applyAlignment="1">
      <alignment vertical="center"/>
    </xf>
    <xf numFmtId="3" fontId="14" fillId="0" borderId="9" xfId="0" applyNumberFormat="1" applyFont="1" applyFill="1" applyBorder="1" applyAlignment="1">
      <alignment vertical="center"/>
    </xf>
    <xf numFmtId="0" fontId="11" fillId="3" borderId="7" xfId="2" applyFont="1" applyFill="1" applyBorder="1" applyAlignment="1">
      <alignment vertical="center"/>
    </xf>
    <xf numFmtId="0" fontId="11" fillId="0" borderId="13" xfId="2" applyFont="1" applyFill="1" applyBorder="1" applyAlignment="1">
      <alignment horizontal="left" vertical="center"/>
    </xf>
    <xf numFmtId="0" fontId="13" fillId="10" borderId="33" xfId="2" applyFont="1" applyFill="1" applyBorder="1" applyAlignment="1">
      <alignment vertical="center"/>
    </xf>
    <xf numFmtId="0" fontId="14" fillId="10" borderId="1" xfId="2" applyFont="1" applyFill="1" applyBorder="1" applyAlignment="1">
      <alignment horizontal="right" vertical="center"/>
    </xf>
    <xf numFmtId="17" fontId="14" fillId="0" borderId="0" xfId="0" applyNumberFormat="1" applyFont="1" applyAlignment="1">
      <alignment horizontal="left" vertical="center"/>
    </xf>
    <xf numFmtId="164" fontId="14" fillId="0" borderId="0" xfId="0" applyNumberFormat="1" applyFont="1" applyAlignment="1">
      <alignment vertical="center"/>
    </xf>
    <xf numFmtId="0" fontId="13" fillId="10" borderId="1" xfId="2" applyFont="1" applyFill="1" applyBorder="1" applyAlignment="1">
      <alignment vertical="center"/>
    </xf>
    <xf numFmtId="0" fontId="14" fillId="10" borderId="9" xfId="2" applyFont="1" applyFill="1" applyBorder="1" applyAlignment="1">
      <alignment horizontal="right" vertical="center"/>
    </xf>
    <xf numFmtId="0" fontId="14" fillId="0" borderId="13" xfId="2" applyFont="1" applyBorder="1" applyAlignment="1">
      <alignment horizontal="left" vertical="center"/>
    </xf>
    <xf numFmtId="0" fontId="14" fillId="0" borderId="2" xfId="2" applyFont="1" applyBorder="1" applyAlignment="1">
      <alignment horizontal="left" vertical="center"/>
    </xf>
    <xf numFmtId="0" fontId="14" fillId="0" borderId="5" xfId="2" applyFont="1" applyBorder="1" applyAlignment="1">
      <alignment horizontal="left" vertical="center"/>
    </xf>
    <xf numFmtId="3" fontId="14" fillId="0" borderId="5" xfId="0" applyNumberFormat="1" applyFont="1" applyBorder="1" applyAlignment="1">
      <alignment vertical="center"/>
    </xf>
    <xf numFmtId="3" fontId="14" fillId="0" borderId="6" xfId="0" applyNumberFormat="1" applyFont="1" applyBorder="1" applyAlignment="1">
      <alignment vertical="center"/>
    </xf>
    <xf numFmtId="0" fontId="14" fillId="0" borderId="11" xfId="2" applyFont="1" applyBorder="1" applyAlignment="1">
      <alignment horizontal="left" vertical="center"/>
    </xf>
    <xf numFmtId="3" fontId="13" fillId="0" borderId="7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3" fontId="14" fillId="0" borderId="7" xfId="0" applyNumberFormat="1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4" fontId="3" fillId="0" borderId="0" xfId="0" applyNumberFormat="1" applyFont="1" applyAlignment="1">
      <alignment vertical="center"/>
    </xf>
    <xf numFmtId="4" fontId="13" fillId="6" borderId="26" xfId="0" applyNumberFormat="1" applyFont="1" applyFill="1" applyBorder="1" applyAlignment="1">
      <alignment vertical="center"/>
    </xf>
    <xf numFmtId="0" fontId="5" fillId="0" borderId="22" xfId="1" applyFont="1" applyFill="1" applyBorder="1" applyAlignment="1">
      <alignment vertical="center"/>
    </xf>
    <xf numFmtId="0" fontId="5" fillId="0" borderId="2" xfId="1" applyFont="1" applyFill="1" applyBorder="1" applyAlignment="1">
      <alignment vertical="center"/>
    </xf>
    <xf numFmtId="0" fontId="5" fillId="0" borderId="1" xfId="1" applyFont="1" applyFill="1" applyBorder="1" applyAlignment="1">
      <alignment horizontal="left"/>
    </xf>
    <xf numFmtId="4" fontId="6" fillId="0" borderId="2" xfId="0" applyNumberFormat="1" applyFont="1" applyBorder="1" applyAlignment="1">
      <alignment vertical="center"/>
    </xf>
    <xf numFmtId="4" fontId="3" fillId="0" borderId="1" xfId="0" applyNumberFormat="1" applyFont="1" applyFill="1" applyBorder="1" applyAlignment="1">
      <alignment vertical="center"/>
    </xf>
    <xf numFmtId="4" fontId="13" fillId="0" borderId="8" xfId="0" applyNumberFormat="1" applyFont="1" applyBorder="1" applyAlignment="1">
      <alignment vertical="center"/>
    </xf>
    <xf numFmtId="0" fontId="3" fillId="10" borderId="1" xfId="2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39" xfId="2" applyFont="1" applyBorder="1" applyAlignment="1">
      <alignment horizontal="center" vertical="center" wrapText="1"/>
    </xf>
    <xf numFmtId="14" fontId="6" fillId="0" borderId="39" xfId="1" applyNumberFormat="1" applyFont="1" applyBorder="1" applyAlignment="1">
      <alignment horizontal="center" vertical="center" wrapText="1"/>
    </xf>
    <xf numFmtId="44" fontId="3" fillId="0" borderId="39" xfId="3" applyFont="1" applyBorder="1" applyAlignment="1">
      <alignment vertical="center"/>
    </xf>
    <xf numFmtId="0" fontId="3" fillId="7" borderId="39" xfId="0" applyFont="1" applyFill="1" applyBorder="1" applyAlignment="1">
      <alignment vertical="center"/>
    </xf>
    <xf numFmtId="0" fontId="3" fillId="8" borderId="39" xfId="0" applyFont="1" applyFill="1" applyBorder="1" applyAlignment="1">
      <alignment vertical="center"/>
    </xf>
    <xf numFmtId="0" fontId="3" fillId="6" borderId="39" xfId="0" applyFont="1" applyFill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6" fillId="0" borderId="40" xfId="0" applyFont="1" applyBorder="1" applyAlignment="1">
      <alignment horizontal="right" vertical="center"/>
    </xf>
    <xf numFmtId="0" fontId="3" fillId="9" borderId="41" xfId="0" applyFont="1" applyFill="1" applyBorder="1" applyAlignment="1">
      <alignment vertical="center"/>
    </xf>
    <xf numFmtId="44" fontId="3" fillId="0" borderId="41" xfId="3" applyFont="1" applyBorder="1" applyAlignment="1">
      <alignment vertical="center"/>
    </xf>
    <xf numFmtId="4" fontId="14" fillId="0" borderId="3" xfId="0" applyNumberFormat="1" applyFont="1" applyBorder="1" applyAlignment="1">
      <alignment vertical="center"/>
    </xf>
    <xf numFmtId="4" fontId="14" fillId="0" borderId="0" xfId="0" applyNumberFormat="1" applyFont="1" applyAlignment="1">
      <alignment vertical="center"/>
    </xf>
    <xf numFmtId="4" fontId="13" fillId="0" borderId="20" xfId="0" applyNumberFormat="1" applyFont="1" applyBorder="1" applyAlignment="1">
      <alignment vertical="center"/>
    </xf>
    <xf numFmtId="0" fontId="5" fillId="0" borderId="9" xfId="1" applyFont="1" applyBorder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0" fontId="14" fillId="0" borderId="15" xfId="2" applyFont="1" applyBorder="1" applyAlignment="1">
      <alignment horizontal="left" vertical="center"/>
    </xf>
    <xf numFmtId="0" fontId="14" fillId="0" borderId="16" xfId="2" applyFont="1" applyBorder="1" applyAlignment="1">
      <alignment horizontal="left" vertical="center"/>
    </xf>
    <xf numFmtId="0" fontId="14" fillId="0" borderId="17" xfId="2" applyFont="1" applyBorder="1" applyAlignment="1">
      <alignment horizontal="left" vertical="center"/>
    </xf>
    <xf numFmtId="0" fontId="6" fillId="0" borderId="39" xfId="0" applyFont="1" applyBorder="1" applyAlignment="1">
      <alignment horizontal="center" vertical="center"/>
    </xf>
    <xf numFmtId="0" fontId="4" fillId="0" borderId="0" xfId="1" applyFont="1" applyBorder="1" applyAlignment="1">
      <alignment horizontal="right" vertical="center"/>
    </xf>
    <xf numFmtId="3" fontId="6" fillId="0" borderId="0" xfId="0" applyNumberFormat="1" applyFont="1" applyBorder="1" applyAlignment="1">
      <alignment vertical="center"/>
    </xf>
    <xf numFmtId="3" fontId="6" fillId="0" borderId="19" xfId="0" applyNumberFormat="1" applyFont="1" applyBorder="1" applyAlignment="1">
      <alignment vertical="center"/>
    </xf>
    <xf numFmtId="4" fontId="13" fillId="0" borderId="7" xfId="0" applyNumberFormat="1" applyFont="1" applyFill="1" applyBorder="1" applyAlignment="1">
      <alignment vertical="center"/>
    </xf>
    <xf numFmtId="4" fontId="14" fillId="0" borderId="3" xfId="0" applyNumberFormat="1" applyFont="1" applyFill="1" applyBorder="1" applyAlignment="1">
      <alignment vertical="center"/>
    </xf>
    <xf numFmtId="4" fontId="14" fillId="0" borderId="2" xfId="0" applyNumberFormat="1" applyFont="1" applyFill="1" applyBorder="1" applyAlignment="1">
      <alignment vertical="center"/>
    </xf>
    <xf numFmtId="4" fontId="14" fillId="0" borderId="0" xfId="0" applyNumberFormat="1" applyFont="1" applyFill="1" applyAlignment="1">
      <alignment vertical="center"/>
    </xf>
    <xf numFmtId="4" fontId="14" fillId="0" borderId="1" xfId="0" applyNumberFormat="1" applyFont="1" applyFill="1" applyBorder="1" applyAlignment="1">
      <alignment vertical="center"/>
    </xf>
    <xf numFmtId="4" fontId="14" fillId="0" borderId="9" xfId="0" applyNumberFormat="1" applyFont="1" applyFill="1" applyBorder="1" applyAlignment="1">
      <alignment vertical="center"/>
    </xf>
    <xf numFmtId="4" fontId="14" fillId="0" borderId="5" xfId="0" applyNumberFormat="1" applyFont="1" applyFill="1" applyBorder="1" applyAlignment="1">
      <alignment vertical="center"/>
    </xf>
    <xf numFmtId="4" fontId="6" fillId="0" borderId="7" xfId="0" applyNumberFormat="1" applyFont="1" applyBorder="1" applyAlignment="1">
      <alignment vertical="center"/>
    </xf>
    <xf numFmtId="4" fontId="6" fillId="0" borderId="25" xfId="0" applyNumberFormat="1" applyFont="1" applyFill="1" applyBorder="1" applyAlignment="1">
      <alignment vertical="center"/>
    </xf>
    <xf numFmtId="4" fontId="6" fillId="0" borderId="2" xfId="0" applyNumberFormat="1" applyFont="1" applyFill="1" applyBorder="1" applyAlignment="1">
      <alignment vertical="center"/>
    </xf>
    <xf numFmtId="0" fontId="13" fillId="0" borderId="0" xfId="2" applyFont="1" applyBorder="1" applyAlignment="1">
      <alignment horizontal="right" vertical="center"/>
    </xf>
    <xf numFmtId="3" fontId="13" fillId="0" borderId="0" xfId="0" applyNumberFormat="1" applyFont="1" applyBorder="1" applyAlignment="1">
      <alignment vertical="center"/>
    </xf>
    <xf numFmtId="3" fontId="14" fillId="0" borderId="0" xfId="0" applyNumberFormat="1" applyFont="1" applyBorder="1" applyAlignment="1">
      <alignment vertical="center"/>
    </xf>
    <xf numFmtId="0" fontId="6" fillId="0" borderId="39" xfId="0" applyFont="1" applyBorder="1" applyAlignment="1">
      <alignment horizontal="center" vertical="center"/>
    </xf>
    <xf numFmtId="0" fontId="3" fillId="11" borderId="42" xfId="0" applyFont="1" applyFill="1" applyBorder="1" applyAlignment="1">
      <alignment vertical="center"/>
    </xf>
    <xf numFmtId="0" fontId="3" fillId="9" borderId="39" xfId="0" applyFont="1" applyFill="1" applyBorder="1" applyAlignment="1">
      <alignment vertical="center"/>
    </xf>
    <xf numFmtId="44" fontId="3" fillId="0" borderId="42" xfId="3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3" borderId="2" xfId="1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3" fontId="9" fillId="3" borderId="2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7" fillId="3" borderId="35" xfId="1" applyFont="1" applyFill="1" applyBorder="1" applyAlignment="1">
      <alignment horizontal="left" vertical="center"/>
    </xf>
    <xf numFmtId="0" fontId="7" fillId="3" borderId="34" xfId="1" applyFont="1" applyFill="1" applyBorder="1" applyAlignment="1">
      <alignment vertical="center"/>
    </xf>
    <xf numFmtId="14" fontId="10" fillId="3" borderId="34" xfId="1" applyNumberFormat="1" applyFont="1" applyFill="1" applyBorder="1" applyAlignment="1">
      <alignment horizontal="center" vertical="center"/>
    </xf>
    <xf numFmtId="0" fontId="10" fillId="3" borderId="36" xfId="1" applyFont="1" applyFill="1" applyBorder="1" applyAlignment="1">
      <alignment horizontal="center" vertical="center"/>
    </xf>
    <xf numFmtId="0" fontId="4" fillId="0" borderId="39" xfId="1" applyFont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left" vertical="center"/>
    </xf>
    <xf numFmtId="3" fontId="9" fillId="3" borderId="34" xfId="0" applyNumberFormat="1" applyFont="1" applyFill="1" applyBorder="1" applyAlignment="1">
      <alignment vertical="center"/>
    </xf>
    <xf numFmtId="3" fontId="9" fillId="3" borderId="36" xfId="0" applyNumberFormat="1" applyFont="1" applyFill="1" applyBorder="1" applyAlignment="1">
      <alignment vertical="center"/>
    </xf>
    <xf numFmtId="4" fontId="6" fillId="0" borderId="39" xfId="0" applyNumberFormat="1" applyFont="1" applyBorder="1" applyAlignment="1">
      <alignment vertical="center"/>
    </xf>
    <xf numFmtId="0" fontId="14" fillId="0" borderId="14" xfId="0" applyFont="1" applyBorder="1" applyAlignment="1">
      <alignment horizontal="left" vertical="center"/>
    </xf>
    <xf numFmtId="4" fontId="3" fillId="0" borderId="22" xfId="0" applyNumberFormat="1" applyFont="1" applyFill="1" applyBorder="1" applyAlignment="1">
      <alignment vertical="center"/>
    </xf>
    <xf numFmtId="0" fontId="5" fillId="4" borderId="1" xfId="1" applyFont="1" applyFill="1" applyBorder="1" applyAlignment="1">
      <alignment horizontal="right" vertical="center"/>
    </xf>
    <xf numFmtId="0" fontId="5" fillId="0" borderId="30" xfId="1" applyFont="1" applyBorder="1" applyAlignment="1">
      <alignment vertical="center"/>
    </xf>
    <xf numFmtId="3" fontId="6" fillId="0" borderId="39" xfId="0" applyNumberFormat="1" applyFont="1" applyFill="1" applyBorder="1" applyAlignment="1">
      <alignment vertical="center"/>
    </xf>
    <xf numFmtId="0" fontId="5" fillId="0" borderId="39" xfId="1" applyFont="1" applyFill="1" applyBorder="1" applyAlignment="1">
      <alignment horizontal="left" vertical="center"/>
    </xf>
    <xf numFmtId="3" fontId="14" fillId="0" borderId="0" xfId="0" applyNumberFormat="1" applyFont="1" applyAlignment="1">
      <alignment vertical="center"/>
    </xf>
    <xf numFmtId="3" fontId="16" fillId="0" borderId="3" xfId="0" applyNumberFormat="1" applyFont="1" applyBorder="1" applyAlignment="1">
      <alignment vertical="center"/>
    </xf>
    <xf numFmtId="3" fontId="16" fillId="12" borderId="3" xfId="0" applyNumberFormat="1" applyFont="1" applyFill="1" applyBorder="1" applyAlignment="1">
      <alignment vertical="center"/>
    </xf>
    <xf numFmtId="0" fontId="5" fillId="0" borderId="43" xfId="1" applyFont="1" applyBorder="1" applyAlignment="1">
      <alignment vertical="center"/>
    </xf>
    <xf numFmtId="3" fontId="3" fillId="0" borderId="11" xfId="0" applyNumberFormat="1" applyFont="1" applyBorder="1" applyAlignment="1">
      <alignment vertical="center"/>
    </xf>
    <xf numFmtId="0" fontId="3" fillId="0" borderId="0" xfId="0" applyFont="1" applyFill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0" borderId="22" xfId="0" applyNumberFormat="1" applyFont="1" applyBorder="1" applyAlignment="1">
      <alignment vertical="center"/>
    </xf>
    <xf numFmtId="4" fontId="3" fillId="0" borderId="11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4" fontId="6" fillId="0" borderId="39" xfId="0" applyNumberFormat="1" applyFont="1" applyFill="1" applyBorder="1" applyAlignment="1">
      <alignment vertical="center"/>
    </xf>
    <xf numFmtId="4" fontId="14" fillId="0" borderId="10" xfId="0" applyNumberFormat="1" applyFont="1" applyFill="1" applyBorder="1" applyAlignment="1">
      <alignment vertical="center"/>
    </xf>
    <xf numFmtId="4" fontId="13" fillId="2" borderId="28" xfId="0" applyNumberFormat="1" applyFont="1" applyFill="1" applyBorder="1" applyAlignment="1">
      <alignment vertical="center"/>
    </xf>
    <xf numFmtId="4" fontId="14" fillId="0" borderId="29" xfId="0" applyNumberFormat="1" applyFont="1" applyBorder="1" applyAlignment="1">
      <alignment vertical="center"/>
    </xf>
    <xf numFmtId="4" fontId="14" fillId="0" borderId="6" xfId="0" applyNumberFormat="1" applyFont="1" applyBorder="1" applyAlignment="1">
      <alignment vertical="center"/>
    </xf>
    <xf numFmtId="4" fontId="3" fillId="0" borderId="30" xfId="0" applyNumberFormat="1" applyFont="1" applyBorder="1" applyAlignment="1">
      <alignment vertical="center"/>
    </xf>
    <xf numFmtId="4" fontId="3" fillId="7" borderId="1" xfId="0" applyNumberFormat="1" applyFont="1" applyFill="1" applyBorder="1" applyAlignment="1">
      <alignment vertical="center"/>
    </xf>
    <xf numFmtId="4" fontId="3" fillId="8" borderId="1" xfId="0" applyNumberFormat="1" applyFont="1" applyFill="1" applyBorder="1" applyAlignment="1">
      <alignment vertical="center"/>
    </xf>
    <xf numFmtId="4" fontId="3" fillId="6" borderId="1" xfId="0" applyNumberFormat="1" applyFont="1" applyFill="1" applyBorder="1" applyAlignment="1">
      <alignment vertical="center"/>
    </xf>
    <xf numFmtId="4" fontId="3" fillId="9" borderId="1" xfId="0" applyNumberFormat="1" applyFont="1" applyFill="1" applyBorder="1" applyAlignment="1">
      <alignment vertical="center"/>
    </xf>
    <xf numFmtId="4" fontId="3" fillId="7" borderId="22" xfId="0" applyNumberFormat="1" applyFont="1" applyFill="1" applyBorder="1" applyAlignment="1">
      <alignment vertical="center"/>
    </xf>
    <xf numFmtId="0" fontId="14" fillId="0" borderId="5" xfId="2" applyFont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13" fillId="0" borderId="20" xfId="2" applyFont="1" applyBorder="1" applyAlignment="1">
      <alignment horizontal="right" vertical="center"/>
    </xf>
    <xf numFmtId="0" fontId="13" fillId="0" borderId="20" xfId="2" applyFont="1" applyBorder="1" applyAlignment="1">
      <alignment horizontal="left" vertical="center"/>
    </xf>
    <xf numFmtId="0" fontId="4" fillId="0" borderId="20" xfId="1" applyFont="1" applyBorder="1" applyAlignment="1">
      <alignment horizontal="right" vertical="center"/>
    </xf>
    <xf numFmtId="0" fontId="4" fillId="0" borderId="39" xfId="1" applyFont="1" applyBorder="1" applyAlignment="1">
      <alignment horizontal="right" vertical="center"/>
    </xf>
    <xf numFmtId="0" fontId="4" fillId="0" borderId="39" xfId="1" applyFont="1" applyBorder="1" applyAlignment="1">
      <alignment horizontal="left" vertical="center"/>
    </xf>
    <xf numFmtId="14" fontId="4" fillId="0" borderId="39" xfId="1" applyNumberFormat="1" applyFont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vertical="center"/>
    </xf>
    <xf numFmtId="0" fontId="5" fillId="11" borderId="1" xfId="1" applyFont="1" applyFill="1" applyBorder="1" applyAlignment="1">
      <alignment vertical="center"/>
    </xf>
    <xf numFmtId="3" fontId="17" fillId="7" borderId="1" xfId="0" applyNumberFormat="1" applyFont="1" applyFill="1" applyBorder="1" applyAlignment="1">
      <alignment vertical="center"/>
    </xf>
    <xf numFmtId="0" fontId="14" fillId="0" borderId="35" xfId="2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0" fontId="13" fillId="10" borderId="35" xfId="2" applyFont="1" applyFill="1" applyBorder="1" applyAlignment="1">
      <alignment vertical="center"/>
    </xf>
    <xf numFmtId="0" fontId="14" fillId="10" borderId="35" xfId="2" applyFont="1" applyFill="1" applyBorder="1" applyAlignment="1">
      <alignment horizontal="right" vertical="center"/>
    </xf>
    <xf numFmtId="14" fontId="6" fillId="0" borderId="0" xfId="1" applyNumberFormat="1" applyFont="1" applyAlignment="1">
      <alignment horizontal="center" vertical="center" wrapText="1"/>
    </xf>
    <xf numFmtId="3" fontId="3" fillId="0" borderId="9" xfId="0" applyNumberFormat="1" applyFont="1" applyBorder="1" applyAlignment="1">
      <alignment horizontal="right" vertical="center"/>
    </xf>
    <xf numFmtId="3" fontId="6" fillId="0" borderId="45" xfId="0" applyNumberFormat="1" applyFont="1" applyBorder="1" applyAlignment="1">
      <alignment vertical="center"/>
    </xf>
    <xf numFmtId="3" fontId="3" fillId="7" borderId="22" xfId="0" applyNumberFormat="1" applyFont="1" applyFill="1" applyBorder="1" applyAlignment="1">
      <alignment vertical="center"/>
    </xf>
    <xf numFmtId="3" fontId="14" fillId="10" borderId="2" xfId="0" applyNumberFormat="1" applyFont="1" applyFill="1" applyBorder="1" applyAlignment="1">
      <alignment vertical="center"/>
    </xf>
    <xf numFmtId="3" fontId="13" fillId="0" borderId="8" xfId="0" applyNumberFormat="1" applyFont="1" applyBorder="1" applyAlignment="1">
      <alignment vertical="center"/>
    </xf>
    <xf numFmtId="3" fontId="14" fillId="10" borderId="46" xfId="0" applyNumberFormat="1" applyFont="1" applyFill="1" applyBorder="1" applyAlignment="1">
      <alignment horizontal="right" vertical="center"/>
    </xf>
    <xf numFmtId="3" fontId="14" fillId="10" borderId="47" xfId="0" applyNumberFormat="1" applyFont="1" applyFill="1" applyBorder="1" applyAlignment="1">
      <alignment horizontal="right" vertical="center"/>
    </xf>
    <xf numFmtId="3" fontId="14" fillId="10" borderId="4" xfId="0" applyNumberFormat="1" applyFont="1" applyFill="1" applyBorder="1" applyAlignment="1">
      <alignment vertical="center"/>
    </xf>
    <xf numFmtId="3" fontId="13" fillId="0" borderId="43" xfId="2" applyNumberFormat="1" applyFont="1" applyBorder="1" applyAlignment="1">
      <alignment horizontal="right" vertical="center"/>
    </xf>
    <xf numFmtId="3" fontId="13" fillId="0" borderId="20" xfId="2" applyNumberFormat="1" applyFont="1" applyBorder="1" applyAlignment="1">
      <alignment horizontal="right" vertical="center"/>
    </xf>
    <xf numFmtId="3" fontId="14" fillId="10" borderId="48" xfId="0" applyNumberFormat="1" applyFont="1" applyFill="1" applyBorder="1" applyAlignment="1">
      <alignment horizontal="right" vertical="center"/>
    </xf>
    <xf numFmtId="3" fontId="14" fillId="10" borderId="49" xfId="0" applyNumberFormat="1" applyFont="1" applyFill="1" applyBorder="1" applyAlignment="1">
      <alignment horizontal="right" vertical="center"/>
    </xf>
    <xf numFmtId="3" fontId="14" fillId="10" borderId="3" xfId="0" applyNumberFormat="1" applyFont="1" applyFill="1" applyBorder="1" applyAlignment="1">
      <alignment vertical="center"/>
    </xf>
    <xf numFmtId="3" fontId="14" fillId="0" borderId="9" xfId="2" applyNumberFormat="1" applyFont="1" applyBorder="1" applyAlignment="1">
      <alignment horizontal="right" vertical="center"/>
    </xf>
    <xf numFmtId="3" fontId="14" fillId="0" borderId="19" xfId="2" applyNumberFormat="1" applyFont="1" applyBorder="1" applyAlignment="1">
      <alignment horizontal="right" vertical="center"/>
    </xf>
    <xf numFmtId="3" fontId="13" fillId="0" borderId="44" xfId="0" applyNumberFormat="1" applyFont="1" applyBorder="1" applyAlignment="1">
      <alignment vertical="center"/>
    </xf>
    <xf numFmtId="4" fontId="14" fillId="0" borderId="2" xfId="0" applyNumberFormat="1" applyFont="1" applyBorder="1" applyAlignment="1">
      <alignment vertical="center"/>
    </xf>
    <xf numFmtId="4" fontId="14" fillId="0" borderId="1" xfId="0" applyNumberFormat="1" applyFont="1" applyBorder="1" applyAlignment="1">
      <alignment vertical="center"/>
    </xf>
    <xf numFmtId="4" fontId="14" fillId="0" borderId="9" xfId="0" applyNumberFormat="1" applyFont="1" applyBorder="1" applyAlignment="1">
      <alignment vertical="center"/>
    </xf>
    <xf numFmtId="4" fontId="13" fillId="0" borderId="7" xfId="0" applyNumberFormat="1" applyFont="1" applyBorder="1" applyAlignment="1">
      <alignment vertical="center"/>
    </xf>
    <xf numFmtId="0" fontId="4" fillId="0" borderId="36" xfId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44" fontId="3" fillId="0" borderId="0" xfId="3" applyFont="1" applyBorder="1" applyAlignment="1">
      <alignment vertical="center"/>
    </xf>
    <xf numFmtId="3" fontId="3" fillId="0" borderId="2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" fontId="6" fillId="0" borderId="25" xfId="0" applyNumberFormat="1" applyFont="1" applyBorder="1" applyAlignment="1">
      <alignment vertical="center"/>
    </xf>
    <xf numFmtId="4" fontId="4" fillId="0" borderId="39" xfId="1" applyNumberFormat="1" applyFont="1" applyBorder="1" applyAlignment="1">
      <alignment horizontal="left" vertical="center"/>
    </xf>
    <xf numFmtId="1" fontId="5" fillId="0" borderId="2" xfId="1" applyNumberFormat="1" applyFont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 indent="2"/>
    </xf>
    <xf numFmtId="3" fontId="3" fillId="6" borderId="2" xfId="0" applyNumberFormat="1" applyFont="1" applyFill="1" applyBorder="1" applyAlignment="1">
      <alignment vertical="center"/>
    </xf>
    <xf numFmtId="3" fontId="3" fillId="9" borderId="23" xfId="0" applyNumberFormat="1" applyFont="1" applyFill="1" applyBorder="1" applyAlignment="1">
      <alignment vertical="center"/>
    </xf>
    <xf numFmtId="0" fontId="6" fillId="0" borderId="28" xfId="0" applyFont="1" applyBorder="1" applyAlignment="1">
      <alignment vertical="center"/>
    </xf>
    <xf numFmtId="4" fontId="6" fillId="0" borderId="28" xfId="0" applyNumberFormat="1" applyFont="1" applyBorder="1" applyAlignment="1">
      <alignment vertical="center"/>
    </xf>
    <xf numFmtId="4" fontId="3" fillId="0" borderId="23" xfId="0" applyNumberFormat="1" applyFont="1" applyFill="1" applyBorder="1" applyAlignment="1">
      <alignment vertical="center"/>
    </xf>
    <xf numFmtId="4" fontId="3" fillId="6" borderId="9" xfId="0" applyNumberFormat="1" applyFont="1" applyFill="1" applyBorder="1" applyAlignment="1">
      <alignment vertical="center"/>
    </xf>
    <xf numFmtId="3" fontId="3" fillId="5" borderId="2" xfId="0" applyNumberFormat="1" applyFont="1" applyFill="1" applyBorder="1" applyAlignment="1">
      <alignment vertical="center"/>
    </xf>
    <xf numFmtId="4" fontId="6" fillId="0" borderId="28" xfId="0" applyNumberFormat="1" applyFont="1" applyFill="1" applyBorder="1" applyAlignment="1">
      <alignment vertical="center"/>
    </xf>
    <xf numFmtId="4" fontId="3" fillId="9" borderId="9" xfId="0" applyNumberFormat="1" applyFont="1" applyFill="1" applyBorder="1" applyAlignment="1">
      <alignment vertical="center"/>
    </xf>
    <xf numFmtId="4" fontId="3" fillId="7" borderId="2" xfId="0" applyNumberFormat="1" applyFont="1" applyFill="1" applyBorder="1" applyAlignment="1">
      <alignment vertical="center"/>
    </xf>
    <xf numFmtId="3" fontId="3" fillId="7" borderId="23" xfId="0" applyNumberFormat="1" applyFont="1" applyFill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4" fontId="4" fillId="0" borderId="0" xfId="1" applyNumberFormat="1" applyFont="1" applyBorder="1" applyAlignment="1">
      <alignment horizontal="left" vertical="center"/>
    </xf>
    <xf numFmtId="3" fontId="6" fillId="0" borderId="0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0" fontId="13" fillId="0" borderId="0" xfId="0" applyFont="1" applyAlignment="1">
      <alignment horizontal="left" vertical="center"/>
    </xf>
    <xf numFmtId="44" fontId="6" fillId="0" borderId="40" xfId="3" applyFont="1" applyBorder="1" applyAlignment="1">
      <alignment vertical="center"/>
    </xf>
    <xf numFmtId="44" fontId="6" fillId="0" borderId="0" xfId="0" applyNumberFormat="1" applyFont="1" applyAlignment="1">
      <alignment vertical="center"/>
    </xf>
    <xf numFmtId="0" fontId="14" fillId="0" borderId="15" xfId="2" applyFont="1" applyBorder="1" applyAlignment="1">
      <alignment horizontal="left" vertical="center"/>
    </xf>
    <xf numFmtId="0" fontId="14" fillId="0" borderId="16" xfId="2" applyFont="1" applyBorder="1" applyAlignment="1">
      <alignment horizontal="left" vertical="center"/>
    </xf>
    <xf numFmtId="0" fontId="14" fillId="0" borderId="17" xfId="2" applyFont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13" fillId="0" borderId="14" xfId="2" applyFont="1" applyBorder="1" applyAlignment="1">
      <alignment horizontal="right" vertical="center"/>
    </xf>
    <xf numFmtId="0" fontId="13" fillId="0" borderId="20" xfId="2" applyFont="1" applyBorder="1" applyAlignment="1">
      <alignment horizontal="right" vertical="center"/>
    </xf>
    <xf numFmtId="0" fontId="14" fillId="0" borderId="31" xfId="2" applyFont="1" applyBorder="1" applyAlignment="1">
      <alignment horizontal="left" vertical="center"/>
    </xf>
    <xf numFmtId="0" fontId="14" fillId="0" borderId="32" xfId="2" applyFont="1" applyBorder="1" applyAlignment="1">
      <alignment horizontal="left" vertical="center"/>
    </xf>
    <xf numFmtId="3" fontId="13" fillId="0" borderId="14" xfId="2" applyNumberFormat="1" applyFont="1" applyBorder="1" applyAlignment="1">
      <alignment horizontal="left" vertical="center"/>
    </xf>
    <xf numFmtId="3" fontId="13" fillId="0" borderId="20" xfId="2" applyNumberFormat="1" applyFont="1" applyBorder="1" applyAlignment="1">
      <alignment horizontal="left" vertical="center"/>
    </xf>
    <xf numFmtId="0" fontId="13" fillId="0" borderId="14" xfId="2" applyFont="1" applyBorder="1" applyAlignment="1">
      <alignment horizontal="left" vertical="center"/>
    </xf>
    <xf numFmtId="0" fontId="13" fillId="0" borderId="20" xfId="2" applyFont="1" applyBorder="1" applyAlignment="1">
      <alignment horizontal="left" vertical="center"/>
    </xf>
    <xf numFmtId="0" fontId="4" fillId="0" borderId="27" xfId="1" applyFont="1" applyBorder="1" applyAlignment="1">
      <alignment horizontal="right" vertical="center"/>
    </xf>
    <xf numFmtId="0" fontId="4" fillId="0" borderId="20" xfId="1" applyFont="1" applyBorder="1" applyAlignment="1">
      <alignment horizontal="right" vertical="center"/>
    </xf>
    <xf numFmtId="1" fontId="5" fillId="0" borderId="9" xfId="1" applyNumberFormat="1" applyFont="1" applyBorder="1" applyAlignment="1">
      <alignment horizontal="left" vertical="center"/>
    </xf>
    <xf numFmtId="1" fontId="5" fillId="0" borderId="5" xfId="1" applyNumberFormat="1" applyFont="1" applyBorder="1" applyAlignment="1">
      <alignment horizontal="left" vertical="center"/>
    </xf>
    <xf numFmtId="1" fontId="5" fillId="0" borderId="2" xfId="1" applyNumberFormat="1" applyFont="1" applyBorder="1" applyAlignment="1">
      <alignment horizontal="left" vertical="center"/>
    </xf>
    <xf numFmtId="1" fontId="5" fillId="0" borderId="9" xfId="1" applyNumberFormat="1" applyFont="1" applyFill="1" applyBorder="1" applyAlignment="1">
      <alignment horizontal="left" vertical="center"/>
    </xf>
    <xf numFmtId="1" fontId="5" fillId="0" borderId="5" xfId="1" applyNumberFormat="1" applyFont="1" applyFill="1" applyBorder="1" applyAlignment="1">
      <alignment horizontal="left" vertical="center"/>
    </xf>
    <xf numFmtId="1" fontId="5" fillId="0" borderId="2" xfId="1" applyNumberFormat="1" applyFont="1" applyFill="1" applyBorder="1" applyAlignment="1">
      <alignment horizontal="left" vertical="center"/>
    </xf>
    <xf numFmtId="0" fontId="4" fillId="0" borderId="2" xfId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9" xfId="1" applyFont="1" applyBorder="1" applyAlignment="1">
      <alignment horizontal="left" vertical="center"/>
    </xf>
    <xf numFmtId="0" fontId="5" fillId="0" borderId="5" xfId="1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0" fontId="5" fillId="0" borderId="9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4" fillId="0" borderId="37" xfId="1" applyFont="1" applyBorder="1" applyAlignment="1">
      <alignment horizontal="right" vertical="center"/>
    </xf>
    <xf numFmtId="0" fontId="4" fillId="0" borderId="38" xfId="1" applyFont="1" applyBorder="1" applyAlignment="1">
      <alignment horizontal="right" vertical="center"/>
    </xf>
    <xf numFmtId="0" fontId="4" fillId="0" borderId="39" xfId="1" applyFont="1" applyBorder="1" applyAlignment="1">
      <alignment horizontal="right" vertical="center"/>
    </xf>
    <xf numFmtId="0" fontId="4" fillId="0" borderId="39" xfId="1" applyFont="1" applyBorder="1" applyAlignment="1">
      <alignment horizontal="left" vertical="center"/>
    </xf>
  </cellXfs>
  <cellStyles count="4">
    <cellStyle name="Currency" xfId="3" builtinId="4"/>
    <cellStyle name="Normal" xfId="0" builtinId="0"/>
    <cellStyle name="Normal_Sheet1" xfId="1" xr:uid="{00000000-0005-0000-0000-000001000000}"/>
    <cellStyle name="Normal_Sheet2" xfId="2" xr:uid="{00000000-0005-0000-0000-000002000000}"/>
  </cellStyles>
  <dxfs count="0"/>
  <tableStyles count="0" defaultTableStyle="TableStyleMedium9" defaultPivotStyle="PivotStyleLight16"/>
  <colors>
    <mruColors>
      <color rgb="FF62FD2B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FLEX_HOME\GoFlex%20Home%20Public\BUDGET\Budget%2015-16\Administra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FLEX_HOME\GoFlex%20Home%20Public\BUDGET\Budget%2015-16\Recreat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FLEX_HOME\GoFlex%20Home%20Public\BUDGET\Budget%2015-16\Aquatic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 "/>
    </sheetNames>
    <sheetDataSet>
      <sheetData sheetId="0" refreshError="1">
        <row r="3">
          <cell r="F3">
            <v>120000</v>
          </cell>
        </row>
        <row r="22">
          <cell r="F22">
            <v>0</v>
          </cell>
        </row>
        <row r="42">
          <cell r="E42">
            <v>0</v>
          </cell>
          <cell r="F42">
            <v>0</v>
          </cell>
        </row>
        <row r="43">
          <cell r="E43">
            <v>0</v>
          </cell>
          <cell r="F43">
            <v>0</v>
          </cell>
        </row>
        <row r="44">
          <cell r="E44">
            <v>0</v>
          </cell>
          <cell r="F44">
            <v>0</v>
          </cell>
        </row>
        <row r="47">
          <cell r="E47">
            <v>0</v>
          </cell>
        </row>
        <row r="49">
          <cell r="E49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reation "/>
    </sheetNames>
    <sheetDataSet>
      <sheetData sheetId="0" refreshError="1">
        <row r="3">
          <cell r="F3">
            <v>78600</v>
          </cell>
        </row>
        <row r="19">
          <cell r="F19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quatics "/>
    </sheetNames>
    <sheetDataSet>
      <sheetData sheetId="0">
        <row r="4">
          <cell r="F4">
            <v>35000</v>
          </cell>
        </row>
        <row r="18">
          <cell r="F1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99C88-1E8D-4C7A-801F-84FBF262BB2A}">
  <sheetPr>
    <tabColor theme="8" tint="0.39997558519241921"/>
  </sheetPr>
  <dimension ref="A1:Q79"/>
  <sheetViews>
    <sheetView zoomScale="130" zoomScaleNormal="130" zoomScalePageLayoutView="150" workbookViewId="0"/>
  </sheetViews>
  <sheetFormatPr defaultRowHeight="13.5" customHeight="1"/>
  <cols>
    <col min="1" max="1" width="12.5703125" style="79" customWidth="1"/>
    <col min="2" max="2" width="31.7109375" style="40" customWidth="1"/>
    <col min="3" max="4" width="9.85546875" style="40" customWidth="1"/>
    <col min="5" max="5" width="10.85546875" style="40" bestFit="1" customWidth="1"/>
    <col min="6" max="6" width="12.5703125" style="40" bestFit="1" customWidth="1"/>
    <col min="7" max="7" width="12.42578125" style="40" customWidth="1"/>
    <col min="8" max="8" width="14.140625" style="40" customWidth="1"/>
    <col min="9" max="9" width="12.42578125" style="40" customWidth="1"/>
    <col min="10" max="10" width="13.140625" style="40" customWidth="1"/>
    <col min="11" max="11" width="18.85546875" style="40" bestFit="1" customWidth="1"/>
    <col min="12" max="12" width="9.7109375" style="40" customWidth="1"/>
    <col min="13" max="13" width="9.85546875" style="40" bestFit="1" customWidth="1"/>
    <col min="14" max="15" width="8.140625" style="40" bestFit="1" customWidth="1"/>
    <col min="16" max="16" width="9.28515625" style="40" customWidth="1"/>
    <col min="17" max="17" width="9.140625" style="40"/>
    <col min="18" max="18" width="13.42578125" style="40" bestFit="1" customWidth="1"/>
    <col min="19" max="16384" width="9.140625" style="40"/>
  </cols>
  <sheetData>
    <row r="1" spans="1:17" ht="13.5" customHeight="1">
      <c r="A1" s="89" t="s">
        <v>209</v>
      </c>
      <c r="F1" s="239"/>
      <c r="G1" s="239"/>
      <c r="H1" s="239"/>
      <c r="I1" s="239"/>
      <c r="N1" s="65"/>
    </row>
    <row r="2" spans="1:17" ht="13.5" customHeight="1">
      <c r="A2" s="41" t="s">
        <v>100</v>
      </c>
      <c r="B2" s="42"/>
      <c r="C2" s="42"/>
      <c r="D2" s="42"/>
      <c r="E2" s="42"/>
      <c r="J2" s="43"/>
    </row>
    <row r="3" spans="1:17" s="44" customFormat="1" ht="35.25" customHeight="1">
      <c r="A3" s="90" t="s">
        <v>0</v>
      </c>
      <c r="B3" s="90" t="s">
        <v>1</v>
      </c>
      <c r="C3" s="188" t="s">
        <v>187</v>
      </c>
      <c r="D3" s="188" t="s">
        <v>188</v>
      </c>
      <c r="E3" s="91" t="s">
        <v>189</v>
      </c>
      <c r="F3" s="91" t="s">
        <v>152</v>
      </c>
      <c r="G3" s="141" t="s">
        <v>151</v>
      </c>
      <c r="H3" s="180" t="s">
        <v>182</v>
      </c>
      <c r="I3" s="141" t="s">
        <v>181</v>
      </c>
      <c r="K3" s="66"/>
      <c r="L3" s="67"/>
      <c r="M3" s="40"/>
      <c r="N3" s="40"/>
      <c r="O3" s="66"/>
      <c r="P3" s="67"/>
      <c r="Q3" s="40"/>
    </row>
    <row r="4" spans="1:17" ht="13.5" customHeight="1">
      <c r="A4" s="45">
        <v>91</v>
      </c>
      <c r="B4" s="46" t="s">
        <v>101</v>
      </c>
      <c r="C4" s="46"/>
      <c r="D4" s="46"/>
      <c r="E4" s="46"/>
      <c r="F4" s="47"/>
      <c r="G4" s="48"/>
      <c r="H4" s="47"/>
      <c r="I4" s="48"/>
    </row>
    <row r="5" spans="1:17" ht="13.5" customHeight="1">
      <c r="A5" s="105">
        <v>91910100</v>
      </c>
      <c r="B5" s="49" t="s">
        <v>55</v>
      </c>
      <c r="C5" s="184">
        <v>380966</v>
      </c>
      <c r="D5" s="184">
        <v>402752</v>
      </c>
      <c r="E5" s="100">
        <v>424982.27</v>
      </c>
      <c r="F5" s="100">
        <v>454654.87</v>
      </c>
      <c r="G5" s="50">
        <v>472841</v>
      </c>
      <c r="H5" s="100">
        <v>264562.43</v>
      </c>
      <c r="I5" s="50">
        <v>495000</v>
      </c>
      <c r="M5" s="101"/>
    </row>
    <row r="6" spans="1:17" ht="13.5" customHeight="1">
      <c r="A6" s="106">
        <v>91910200</v>
      </c>
      <c r="B6" s="51" t="s">
        <v>56</v>
      </c>
      <c r="C6" s="192">
        <v>13443.92</v>
      </c>
      <c r="D6" s="50">
        <v>14736.76</v>
      </c>
      <c r="E6" s="100">
        <v>15810.33</v>
      </c>
      <c r="F6" s="100">
        <v>16664.63</v>
      </c>
      <c r="G6" s="50">
        <v>16000</v>
      </c>
      <c r="H6" s="100">
        <v>16523</v>
      </c>
      <c r="I6" s="50">
        <v>16500</v>
      </c>
    </row>
    <row r="7" spans="1:17" ht="13.5" customHeight="1">
      <c r="A7" s="106">
        <v>91910300</v>
      </c>
      <c r="B7" s="51" t="s">
        <v>81</v>
      </c>
      <c r="C7" s="192">
        <v>10673.61</v>
      </c>
      <c r="D7" s="50">
        <v>11277.26</v>
      </c>
      <c r="E7" s="100">
        <v>11486.16</v>
      </c>
      <c r="F7" s="100">
        <v>11909.69</v>
      </c>
      <c r="G7" s="50">
        <v>11000</v>
      </c>
      <c r="H7" s="100">
        <v>4365</v>
      </c>
      <c r="I7" s="50">
        <v>11000</v>
      </c>
    </row>
    <row r="8" spans="1:17" ht="13.5" customHeight="1">
      <c r="A8" s="106">
        <v>91910400</v>
      </c>
      <c r="B8" s="51" t="s">
        <v>65</v>
      </c>
      <c r="C8" s="192">
        <v>2668.59</v>
      </c>
      <c r="D8" s="50">
        <v>2983.03</v>
      </c>
      <c r="E8" s="100">
        <v>2974.47</v>
      </c>
      <c r="F8" s="100">
        <v>3799.29</v>
      </c>
      <c r="G8" s="50">
        <v>3000</v>
      </c>
      <c r="H8" s="100">
        <v>3426.64</v>
      </c>
      <c r="I8" s="50">
        <v>3500</v>
      </c>
    </row>
    <row r="9" spans="1:17" ht="13.5" customHeight="1">
      <c r="A9" s="106">
        <v>91910500</v>
      </c>
      <c r="B9" s="51" t="s">
        <v>66</v>
      </c>
      <c r="C9" s="192">
        <v>477.52</v>
      </c>
      <c r="D9" s="50">
        <v>588.03</v>
      </c>
      <c r="E9" s="100">
        <v>639.55999999999995</v>
      </c>
      <c r="F9" s="100">
        <v>586.09</v>
      </c>
      <c r="G9" s="50">
        <v>500</v>
      </c>
      <c r="H9" s="100">
        <v>613.69000000000005</v>
      </c>
      <c r="I9" s="50">
        <v>500</v>
      </c>
    </row>
    <row r="10" spans="1:17" ht="13.5" customHeight="1">
      <c r="A10" s="106">
        <v>91910600</v>
      </c>
      <c r="B10" s="53" t="s">
        <v>80</v>
      </c>
      <c r="C10" s="192">
        <v>5281.89</v>
      </c>
      <c r="D10" s="50">
        <v>4964.63</v>
      </c>
      <c r="E10" s="100">
        <v>5061.13</v>
      </c>
      <c r="F10" s="100">
        <v>5116.05</v>
      </c>
      <c r="G10" s="50">
        <v>5000</v>
      </c>
      <c r="H10" s="100">
        <v>2723.91</v>
      </c>
      <c r="I10" s="50">
        <v>5000</v>
      </c>
    </row>
    <row r="11" spans="1:17" ht="13.5" customHeight="1">
      <c r="A11" s="106">
        <v>91912000</v>
      </c>
      <c r="B11" s="53" t="s">
        <v>86</v>
      </c>
      <c r="C11" s="192">
        <v>20.21</v>
      </c>
      <c r="D11" s="50">
        <v>16.71</v>
      </c>
      <c r="E11" s="100">
        <v>21.38</v>
      </c>
      <c r="F11" s="100">
        <v>32.840000000000003</v>
      </c>
      <c r="G11" s="50">
        <v>25</v>
      </c>
      <c r="H11" s="100">
        <v>43.56</v>
      </c>
      <c r="I11" s="50">
        <v>0</v>
      </c>
    </row>
    <row r="12" spans="1:17" ht="13.5" customHeight="1">
      <c r="A12" s="106">
        <v>91913000</v>
      </c>
      <c r="B12" s="51" t="s">
        <v>57</v>
      </c>
      <c r="C12" s="192">
        <v>399.5</v>
      </c>
      <c r="D12" s="50">
        <v>162.31</v>
      </c>
      <c r="E12" s="100">
        <v>209.74</v>
      </c>
      <c r="F12" s="100">
        <v>348.06</v>
      </c>
      <c r="G12" s="50">
        <v>250</v>
      </c>
      <c r="H12" s="100">
        <v>175.12</v>
      </c>
      <c r="I12" s="50">
        <v>250</v>
      </c>
    </row>
    <row r="13" spans="1:17" ht="13.5" customHeight="1">
      <c r="A13" s="107">
        <v>91914000</v>
      </c>
      <c r="B13" s="54" t="s">
        <v>71</v>
      </c>
      <c r="C13" s="192">
        <v>76.2</v>
      </c>
      <c r="D13" s="50">
        <v>76.77</v>
      </c>
      <c r="E13" s="100">
        <v>72.52</v>
      </c>
      <c r="F13" s="100">
        <v>128.34</v>
      </c>
      <c r="G13" s="50">
        <v>75</v>
      </c>
      <c r="H13" s="100">
        <v>95.79</v>
      </c>
      <c r="I13" s="50">
        <v>75</v>
      </c>
    </row>
    <row r="14" spans="1:17" ht="13.5" customHeight="1">
      <c r="A14" s="240" t="s">
        <v>159</v>
      </c>
      <c r="B14" s="241"/>
      <c r="C14" s="193">
        <f>SUM(C4:C13)</f>
        <v>414007.44000000006</v>
      </c>
      <c r="D14" s="193">
        <f t="shared" ref="D14:I14" si="0">SUM(D5:D13)</f>
        <v>437557.50000000012</v>
      </c>
      <c r="E14" s="87">
        <f t="shared" si="0"/>
        <v>461257.56</v>
      </c>
      <c r="F14" s="87">
        <f t="shared" si="0"/>
        <v>493239.86000000004</v>
      </c>
      <c r="G14" s="87">
        <f t="shared" si="0"/>
        <v>508691</v>
      </c>
      <c r="H14" s="87">
        <f t="shared" si="0"/>
        <v>292529.13999999996</v>
      </c>
      <c r="I14" s="87">
        <f t="shared" si="0"/>
        <v>531825</v>
      </c>
    </row>
    <row r="15" spans="1:17" ht="13.5" customHeight="1">
      <c r="A15" s="57">
        <v>94</v>
      </c>
      <c r="B15" s="58" t="s">
        <v>89</v>
      </c>
      <c r="C15" s="58"/>
      <c r="D15" s="58"/>
      <c r="E15" s="58"/>
      <c r="F15" s="59"/>
      <c r="G15" s="60"/>
      <c r="H15" s="59"/>
      <c r="I15" s="60"/>
    </row>
    <row r="16" spans="1:17" ht="13.5" customHeight="1">
      <c r="A16" s="105">
        <v>94941000</v>
      </c>
      <c r="B16" s="49" t="s">
        <v>59</v>
      </c>
      <c r="C16" s="49">
        <v>351</v>
      </c>
      <c r="D16" s="49">
        <v>13148</v>
      </c>
      <c r="E16" s="205">
        <v>12809.37</v>
      </c>
      <c r="F16" s="114">
        <v>5685.07</v>
      </c>
      <c r="G16" s="50">
        <v>4000</v>
      </c>
      <c r="H16" s="114">
        <v>1740.34</v>
      </c>
      <c r="I16" s="50">
        <v>4000</v>
      </c>
    </row>
    <row r="17" spans="1:12" ht="13.5" customHeight="1">
      <c r="A17" s="242">
        <v>94942900</v>
      </c>
      <c r="B17" s="51" t="s">
        <v>117</v>
      </c>
      <c r="C17" s="185">
        <v>13023</v>
      </c>
      <c r="D17" s="185">
        <v>5103</v>
      </c>
      <c r="E17" s="101">
        <v>5845.14</v>
      </c>
      <c r="F17" s="115">
        <v>350</v>
      </c>
      <c r="G17" s="52">
        <v>3000</v>
      </c>
      <c r="H17" s="115">
        <v>4365</v>
      </c>
      <c r="I17" s="52">
        <v>5000</v>
      </c>
    </row>
    <row r="18" spans="1:12" ht="13.5" customHeight="1">
      <c r="A18" s="243"/>
      <c r="B18" s="51" t="s">
        <v>118</v>
      </c>
      <c r="C18" s="185"/>
      <c r="D18" s="185"/>
      <c r="E18" s="101">
        <v>0</v>
      </c>
      <c r="F18" s="115">
        <v>0</v>
      </c>
      <c r="G18" s="52">
        <v>0</v>
      </c>
      <c r="H18" s="115">
        <v>0</v>
      </c>
      <c r="I18" s="52">
        <v>0</v>
      </c>
    </row>
    <row r="19" spans="1:12" ht="13.5" customHeight="1">
      <c r="A19" s="106">
        <v>94944800</v>
      </c>
      <c r="B19" s="51" t="s">
        <v>87</v>
      </c>
      <c r="C19" s="51">
        <v>3354</v>
      </c>
      <c r="D19" s="51">
        <v>3258</v>
      </c>
      <c r="E19" s="206">
        <v>3149.47</v>
      </c>
      <c r="F19" s="116">
        <v>604.05999999999995</v>
      </c>
      <c r="G19" s="52">
        <v>2000</v>
      </c>
      <c r="H19" s="116">
        <v>1525.1</v>
      </c>
      <c r="I19" s="52">
        <v>3500</v>
      </c>
    </row>
    <row r="20" spans="1:12" ht="13.5" customHeight="1">
      <c r="A20" s="107">
        <v>94945900</v>
      </c>
      <c r="B20" s="54" t="s">
        <v>85</v>
      </c>
      <c r="C20" s="54">
        <v>4497</v>
      </c>
      <c r="D20" s="54">
        <v>3514</v>
      </c>
      <c r="E20" s="207">
        <v>3492.81</v>
      </c>
      <c r="F20" s="117">
        <v>6341</v>
      </c>
      <c r="G20" s="55">
        <v>3500</v>
      </c>
      <c r="H20" s="117">
        <v>0</v>
      </c>
      <c r="I20" s="55">
        <v>0</v>
      </c>
    </row>
    <row r="21" spans="1:12" ht="13.5" customHeight="1">
      <c r="A21" s="240" t="s">
        <v>60</v>
      </c>
      <c r="B21" s="241"/>
      <c r="C21" s="175">
        <f t="shared" ref="C21:I21" si="1">SUM(C16:C20)</f>
        <v>21225</v>
      </c>
      <c r="D21" s="175">
        <f t="shared" si="1"/>
        <v>25023</v>
      </c>
      <c r="E21" s="208">
        <f t="shared" si="1"/>
        <v>25296.790000000005</v>
      </c>
      <c r="F21" s="112">
        <f t="shared" si="1"/>
        <v>12980.13</v>
      </c>
      <c r="G21" s="87">
        <f t="shared" si="1"/>
        <v>12500</v>
      </c>
      <c r="H21" s="112">
        <f t="shared" si="1"/>
        <v>7630.4400000000005</v>
      </c>
      <c r="I21" s="87">
        <f t="shared" si="1"/>
        <v>12500</v>
      </c>
      <c r="L21" s="152"/>
    </row>
    <row r="22" spans="1:12" ht="13.5" customHeight="1">
      <c r="A22" s="57">
        <v>95</v>
      </c>
      <c r="B22" s="58" t="s">
        <v>102</v>
      </c>
      <c r="C22" s="58"/>
      <c r="D22" s="58"/>
      <c r="E22" s="58"/>
      <c r="F22" s="59"/>
      <c r="G22" s="60"/>
      <c r="H22" s="59"/>
      <c r="I22" s="60"/>
    </row>
    <row r="23" spans="1:12" ht="13.5" customHeight="1">
      <c r="A23" s="105">
        <v>95952200</v>
      </c>
      <c r="B23" s="49" t="s">
        <v>103</v>
      </c>
      <c r="C23" s="49">
        <v>4219</v>
      </c>
      <c r="D23" s="49">
        <v>4119</v>
      </c>
      <c r="E23" s="49">
        <v>4045.88</v>
      </c>
      <c r="F23" s="114">
        <v>4063.34</v>
      </c>
      <c r="G23" s="50">
        <v>4000</v>
      </c>
      <c r="H23" s="114">
        <v>2031.33</v>
      </c>
      <c r="I23" s="50">
        <v>4000</v>
      </c>
    </row>
    <row r="24" spans="1:12" ht="13.5" customHeight="1">
      <c r="A24" s="70">
        <v>95952900</v>
      </c>
      <c r="B24" s="173" t="s">
        <v>184</v>
      </c>
      <c r="C24" s="173"/>
      <c r="D24" s="173"/>
      <c r="E24" s="173"/>
      <c r="F24" s="118">
        <v>0</v>
      </c>
      <c r="G24" s="74">
        <v>62619</v>
      </c>
      <c r="H24" s="118">
        <v>0</v>
      </c>
      <c r="I24" s="74">
        <v>62714</v>
      </c>
    </row>
    <row r="25" spans="1:12" ht="13.5" customHeight="1">
      <c r="A25" s="70">
        <v>95959504</v>
      </c>
      <c r="B25" s="173" t="s">
        <v>183</v>
      </c>
      <c r="C25" s="173"/>
      <c r="D25" s="173"/>
      <c r="E25" s="173"/>
      <c r="F25" s="118">
        <v>0</v>
      </c>
      <c r="G25" s="74">
        <v>0</v>
      </c>
      <c r="H25" s="118">
        <v>83092</v>
      </c>
      <c r="I25" s="74">
        <v>0</v>
      </c>
    </row>
    <row r="26" spans="1:12" ht="13.5" customHeight="1">
      <c r="A26" s="107">
        <v>95956900</v>
      </c>
      <c r="B26" s="54" t="s">
        <v>174</v>
      </c>
      <c r="C26" s="54"/>
      <c r="D26" s="54"/>
      <c r="E26" s="54"/>
      <c r="F26" s="61">
        <v>0</v>
      </c>
      <c r="G26" s="163">
        <v>182811.5</v>
      </c>
      <c r="H26" s="117">
        <v>0</v>
      </c>
      <c r="I26" s="163">
        <v>182811.5</v>
      </c>
    </row>
    <row r="27" spans="1:12" ht="13.5" customHeight="1">
      <c r="A27" s="240" t="s">
        <v>61</v>
      </c>
      <c r="B27" s="241"/>
      <c r="C27" s="175">
        <f t="shared" ref="C27:I27" si="2">SUM(C23:C26)</f>
        <v>4219</v>
      </c>
      <c r="D27" s="175">
        <f t="shared" si="2"/>
        <v>4119</v>
      </c>
      <c r="E27" s="175">
        <f t="shared" si="2"/>
        <v>4045.88</v>
      </c>
      <c r="F27" s="112">
        <f t="shared" si="2"/>
        <v>4063.34</v>
      </c>
      <c r="G27" s="87">
        <f t="shared" si="2"/>
        <v>249430.5</v>
      </c>
      <c r="H27" s="112">
        <f t="shared" si="2"/>
        <v>85123.33</v>
      </c>
      <c r="I27" s="87">
        <f t="shared" si="2"/>
        <v>249525.5</v>
      </c>
    </row>
    <row r="28" spans="1:12" ht="13.5" customHeight="1">
      <c r="A28" s="57">
        <v>96</v>
      </c>
      <c r="B28" s="62" t="s">
        <v>88</v>
      </c>
      <c r="C28" s="62"/>
      <c r="D28" s="62"/>
      <c r="E28" s="62"/>
      <c r="F28" s="59"/>
      <c r="G28" s="60"/>
      <c r="H28" s="59"/>
      <c r="I28" s="60"/>
    </row>
    <row r="29" spans="1:12" ht="13.5" customHeight="1">
      <c r="A29" s="63"/>
      <c r="B29" s="64" t="s">
        <v>129</v>
      </c>
      <c r="C29" s="186"/>
      <c r="D29" s="186"/>
      <c r="E29" s="186"/>
      <c r="F29" s="65"/>
      <c r="G29" s="50"/>
      <c r="H29" s="65"/>
      <c r="I29" s="50"/>
    </row>
    <row r="30" spans="1:12" ht="13.5" customHeight="1">
      <c r="A30" s="236">
        <v>96964600</v>
      </c>
      <c r="B30" s="65" t="s">
        <v>91</v>
      </c>
      <c r="C30" s="194">
        <v>62715</v>
      </c>
      <c r="D30" s="199">
        <v>39554</v>
      </c>
      <c r="E30" s="100">
        <v>22813.11</v>
      </c>
      <c r="F30" s="113">
        <v>25546.94</v>
      </c>
      <c r="G30" s="50">
        <v>42500</v>
      </c>
      <c r="H30" s="113">
        <v>18607.2</v>
      </c>
      <c r="I30" s="50">
        <v>60000</v>
      </c>
    </row>
    <row r="31" spans="1:12" ht="13.5" customHeight="1">
      <c r="A31" s="237"/>
      <c r="B31" s="65" t="s">
        <v>93</v>
      </c>
      <c r="C31" s="195">
        <v>10398.49</v>
      </c>
      <c r="D31" s="200">
        <v>8162</v>
      </c>
      <c r="E31" s="100">
        <v>6481.63</v>
      </c>
      <c r="F31" s="113">
        <v>0</v>
      </c>
      <c r="G31" s="50">
        <v>2500</v>
      </c>
      <c r="H31" s="113">
        <f>3100.95+280+853</f>
        <v>4233.95</v>
      </c>
      <c r="I31" s="50">
        <v>7000</v>
      </c>
    </row>
    <row r="32" spans="1:12" ht="13.5" customHeight="1">
      <c r="A32" s="237"/>
      <c r="B32" s="65" t="s">
        <v>92</v>
      </c>
      <c r="C32" s="196">
        <v>87292.62</v>
      </c>
      <c r="D32" s="201">
        <v>81667</v>
      </c>
      <c r="E32" s="100">
        <v>77822.929999999993</v>
      </c>
      <c r="F32" s="113">
        <v>54182.28</v>
      </c>
      <c r="G32" s="50">
        <v>85000</v>
      </c>
      <c r="H32" s="113">
        <v>82543.03</v>
      </c>
      <c r="I32" s="50">
        <v>100000</v>
      </c>
    </row>
    <row r="33" spans="1:14" ht="13.5" customHeight="1">
      <c r="A33" s="237"/>
      <c r="B33" s="68" t="s">
        <v>99</v>
      </c>
      <c r="C33" s="186"/>
      <c r="D33" s="186"/>
      <c r="E33" s="186"/>
      <c r="F33" s="113"/>
      <c r="G33" s="50"/>
      <c r="H33" s="113"/>
      <c r="I33" s="50"/>
    </row>
    <row r="34" spans="1:14" ht="13.5" customHeight="1">
      <c r="A34" s="237"/>
      <c r="B34" s="65" t="s">
        <v>143</v>
      </c>
      <c r="C34" s="187">
        <v>347</v>
      </c>
      <c r="D34" s="187">
        <v>140</v>
      </c>
      <c r="E34" s="100">
        <v>437.96</v>
      </c>
      <c r="F34" s="113">
        <v>72.040000000000006</v>
      </c>
      <c r="G34" s="50">
        <v>300</v>
      </c>
      <c r="H34" s="113">
        <v>0</v>
      </c>
      <c r="I34" s="50"/>
    </row>
    <row r="35" spans="1:14" ht="13.5" customHeight="1">
      <c r="A35" s="237"/>
      <c r="B35" s="68" t="s">
        <v>127</v>
      </c>
      <c r="C35" s="186"/>
      <c r="D35" s="186"/>
      <c r="E35" s="186"/>
      <c r="F35" s="113"/>
      <c r="G35" s="50"/>
      <c r="H35" s="113"/>
      <c r="I35" s="50"/>
    </row>
    <row r="36" spans="1:14" ht="13.5" customHeight="1">
      <c r="A36" s="237"/>
      <c r="B36" s="88" t="s">
        <v>128</v>
      </c>
      <c r="C36" s="196">
        <v>3825</v>
      </c>
      <c r="D36" s="50">
        <v>3111</v>
      </c>
      <c r="E36" s="100">
        <v>2515</v>
      </c>
      <c r="F36" s="113">
        <f>520+360</f>
        <v>880</v>
      </c>
      <c r="G36" s="50">
        <v>2000</v>
      </c>
      <c r="H36" s="113">
        <v>1822.25</v>
      </c>
      <c r="I36" s="50">
        <v>2200</v>
      </c>
    </row>
    <row r="37" spans="1:14" ht="13.5" customHeight="1">
      <c r="A37" s="237"/>
      <c r="B37" s="65" t="s">
        <v>95</v>
      </c>
      <c r="C37" s="196">
        <v>3674.76</v>
      </c>
      <c r="D37" s="50">
        <v>2738.66</v>
      </c>
      <c r="E37" s="100">
        <v>1414.69</v>
      </c>
      <c r="F37" s="113">
        <v>1327.56</v>
      </c>
      <c r="G37" s="50">
        <v>2500</v>
      </c>
      <c r="H37" s="113">
        <v>2827.99</v>
      </c>
      <c r="I37" s="50">
        <v>3000</v>
      </c>
    </row>
    <row r="38" spans="1:14" ht="13.5" customHeight="1">
      <c r="A38" s="237"/>
      <c r="B38" s="65" t="s">
        <v>125</v>
      </c>
      <c r="C38" s="196">
        <v>1396.17</v>
      </c>
      <c r="D38" s="50">
        <v>1618.99</v>
      </c>
      <c r="E38" s="100">
        <v>123.87</v>
      </c>
      <c r="F38" s="113">
        <v>2262.62</v>
      </c>
      <c r="G38" s="50">
        <v>2000</v>
      </c>
      <c r="H38" s="113">
        <v>80</v>
      </c>
      <c r="I38" s="50">
        <v>2500</v>
      </c>
    </row>
    <row r="39" spans="1:14" ht="13.5" customHeight="1">
      <c r="A39" s="237"/>
      <c r="B39" s="65" t="s">
        <v>96</v>
      </c>
      <c r="C39" s="196">
        <v>7579.45</v>
      </c>
      <c r="D39" s="50">
        <v>8738.7199999999993</v>
      </c>
      <c r="E39" s="100">
        <v>187</v>
      </c>
      <c r="F39" s="113">
        <v>8869.44</v>
      </c>
      <c r="G39" s="50">
        <v>11000</v>
      </c>
      <c r="H39" s="113">
        <v>3255</v>
      </c>
      <c r="I39" s="50">
        <v>13500</v>
      </c>
    </row>
    <row r="40" spans="1:14" ht="13.5" customHeight="1">
      <c r="A40" s="237"/>
      <c r="B40" s="65" t="s">
        <v>126</v>
      </c>
      <c r="C40" s="196">
        <v>5550</v>
      </c>
      <c r="D40" s="50">
        <v>5330</v>
      </c>
      <c r="E40" s="100">
        <v>6507</v>
      </c>
      <c r="F40" s="113">
        <v>270</v>
      </c>
      <c r="G40" s="50">
        <v>5000</v>
      </c>
      <c r="H40" s="113">
        <v>1605</v>
      </c>
      <c r="I40" s="50">
        <v>5000</v>
      </c>
    </row>
    <row r="41" spans="1:14" ht="13.5" customHeight="1">
      <c r="A41" s="237"/>
      <c r="B41" s="68" t="s">
        <v>94</v>
      </c>
      <c r="C41" s="186"/>
      <c r="D41" s="186"/>
      <c r="E41" s="186"/>
      <c r="F41" s="113"/>
      <c r="G41" s="50"/>
      <c r="H41" s="113"/>
      <c r="I41" s="50"/>
    </row>
    <row r="42" spans="1:14" ht="13.5" customHeight="1">
      <c r="A42" s="237"/>
      <c r="B42" s="65" t="s">
        <v>146</v>
      </c>
      <c r="C42" s="196">
        <v>534.66999999999996</v>
      </c>
      <c r="D42" s="50">
        <v>439.67</v>
      </c>
      <c r="E42" s="100">
        <v>468.8</v>
      </c>
      <c r="F42" s="113">
        <v>0</v>
      </c>
      <c r="G42" s="154">
        <v>0</v>
      </c>
      <c r="H42" s="113">
        <v>0</v>
      </c>
      <c r="I42" s="154">
        <v>0</v>
      </c>
    </row>
    <row r="43" spans="1:14" ht="13.5" customHeight="1">
      <c r="A43" s="237"/>
      <c r="B43" s="65" t="s">
        <v>123</v>
      </c>
      <c r="C43" s="196">
        <v>3785.14</v>
      </c>
      <c r="D43" s="50">
        <v>2812.13</v>
      </c>
      <c r="E43" s="100">
        <v>2480.25</v>
      </c>
      <c r="F43" s="113">
        <v>0</v>
      </c>
      <c r="G43" s="153">
        <v>1500</v>
      </c>
      <c r="H43" s="113">
        <v>0</v>
      </c>
      <c r="I43" s="153">
        <v>0</v>
      </c>
      <c r="N43" s="50"/>
    </row>
    <row r="44" spans="1:14" ht="13.5" customHeight="1">
      <c r="A44" s="238"/>
      <c r="B44" s="69" t="s">
        <v>124</v>
      </c>
      <c r="C44" s="196">
        <v>490.19</v>
      </c>
      <c r="D44" s="50">
        <v>729.72</v>
      </c>
      <c r="E44" s="100">
        <v>369.03</v>
      </c>
      <c r="F44" s="113">
        <v>0</v>
      </c>
      <c r="G44" s="154">
        <v>0</v>
      </c>
      <c r="H44" s="113">
        <v>0</v>
      </c>
      <c r="I44" s="154"/>
    </row>
    <row r="45" spans="1:14" ht="13.5" customHeight="1">
      <c r="A45" s="240" t="s">
        <v>97</v>
      </c>
      <c r="B45" s="241"/>
      <c r="C45" s="198">
        <f t="shared" ref="C45:I45" si="3">SUM(C30:C44)</f>
        <v>187588.49000000005</v>
      </c>
      <c r="D45" s="202">
        <f t="shared" si="3"/>
        <v>155041.89000000001</v>
      </c>
      <c r="E45" s="203">
        <f t="shared" si="3"/>
        <v>121621.27</v>
      </c>
      <c r="F45" s="102">
        <f t="shared" si="3"/>
        <v>93410.87999999999</v>
      </c>
      <c r="G45" s="87">
        <f t="shared" si="3"/>
        <v>154300</v>
      </c>
      <c r="H45" s="102">
        <f t="shared" si="3"/>
        <v>114974.42</v>
      </c>
      <c r="I45" s="87">
        <f t="shared" si="3"/>
        <v>193200</v>
      </c>
    </row>
    <row r="46" spans="1:14" ht="13.5" customHeight="1">
      <c r="A46" s="57">
        <v>97</v>
      </c>
      <c r="B46" s="62" t="s">
        <v>58</v>
      </c>
      <c r="C46" s="62"/>
      <c r="D46" s="62"/>
      <c r="E46" s="62"/>
      <c r="F46" s="59"/>
      <c r="G46" s="60"/>
      <c r="H46" s="59"/>
      <c r="I46" s="60"/>
    </row>
    <row r="47" spans="1:14" ht="13.5" customHeight="1">
      <c r="A47" s="105">
        <v>97973000</v>
      </c>
      <c r="B47" s="71" t="s">
        <v>67</v>
      </c>
      <c r="C47" s="71">
        <v>5114</v>
      </c>
      <c r="D47" s="71">
        <v>5000</v>
      </c>
      <c r="E47" s="71">
        <v>8255</v>
      </c>
      <c r="F47" s="114">
        <v>5000</v>
      </c>
      <c r="G47" s="50">
        <v>5000</v>
      </c>
      <c r="H47" s="114">
        <v>0</v>
      </c>
      <c r="I47" s="50">
        <v>0</v>
      </c>
    </row>
    <row r="48" spans="1:14" ht="13.5" customHeight="1">
      <c r="A48" s="70">
        <v>97974000</v>
      </c>
      <c r="B48" s="72" t="s">
        <v>64</v>
      </c>
      <c r="C48" s="72">
        <v>0</v>
      </c>
      <c r="D48" s="72"/>
      <c r="E48" s="72"/>
      <c r="F48" s="118">
        <v>0</v>
      </c>
      <c r="G48" s="74">
        <v>0</v>
      </c>
      <c r="H48" s="118">
        <v>0</v>
      </c>
      <c r="I48" s="74">
        <v>0</v>
      </c>
    </row>
    <row r="49" spans="1:17" ht="13.5" customHeight="1">
      <c r="A49" s="107">
        <v>97979000</v>
      </c>
      <c r="B49" s="54" t="s">
        <v>73</v>
      </c>
      <c r="C49" s="54">
        <v>16369</v>
      </c>
      <c r="D49" s="54">
        <v>16860</v>
      </c>
      <c r="E49" s="54">
        <v>17365.740000000002</v>
      </c>
      <c r="F49" s="117">
        <v>17886.72</v>
      </c>
      <c r="G49" s="55">
        <v>18333</v>
      </c>
      <c r="H49" s="117">
        <v>13749.45</v>
      </c>
      <c r="I49" s="55">
        <v>18970</v>
      </c>
    </row>
    <row r="50" spans="1:17" ht="13.5" customHeight="1">
      <c r="A50" s="240" t="s">
        <v>62</v>
      </c>
      <c r="B50" s="241"/>
      <c r="C50" s="175">
        <f t="shared" ref="C50:I50" si="4">SUM(C47:C49)</f>
        <v>21483</v>
      </c>
      <c r="D50" s="175">
        <f t="shared" si="4"/>
        <v>21860</v>
      </c>
      <c r="E50" s="175">
        <f t="shared" si="4"/>
        <v>25620.74</v>
      </c>
      <c r="F50" s="112">
        <f t="shared" si="4"/>
        <v>22886.720000000001</v>
      </c>
      <c r="G50" s="87">
        <f t="shared" si="4"/>
        <v>23333</v>
      </c>
      <c r="H50" s="112">
        <f t="shared" si="4"/>
        <v>13749.45</v>
      </c>
      <c r="I50" s="87">
        <f t="shared" si="4"/>
        <v>18970</v>
      </c>
    </row>
    <row r="51" spans="1:17" ht="13.5" customHeight="1">
      <c r="A51" s="57" t="s">
        <v>82</v>
      </c>
      <c r="B51" s="58" t="s">
        <v>90</v>
      </c>
      <c r="C51" s="58"/>
      <c r="D51" s="58"/>
      <c r="E51" s="58"/>
      <c r="F51" s="59"/>
      <c r="G51" s="60"/>
      <c r="H51" s="59"/>
      <c r="I51" s="60"/>
    </row>
    <row r="52" spans="1:17" ht="13.5" customHeight="1">
      <c r="A52" s="70" t="s">
        <v>82</v>
      </c>
      <c r="B52" s="75" t="s">
        <v>83</v>
      </c>
      <c r="C52" s="72">
        <v>0</v>
      </c>
      <c r="D52" s="72"/>
      <c r="E52" s="72"/>
      <c r="F52" s="73">
        <v>0</v>
      </c>
      <c r="G52" s="166">
        <v>0</v>
      </c>
      <c r="H52" s="73">
        <v>0</v>
      </c>
      <c r="I52" s="166">
        <v>0</v>
      </c>
    </row>
    <row r="53" spans="1:17" ht="13.5" customHeight="1">
      <c r="A53" s="240" t="s">
        <v>98</v>
      </c>
      <c r="B53" s="241"/>
      <c r="C53" s="175"/>
      <c r="D53" s="175"/>
      <c r="E53" s="175"/>
      <c r="F53" s="76">
        <f>SUM(F52)</f>
        <v>0</v>
      </c>
      <c r="G53" s="87">
        <f>SUM(G52)</f>
        <v>0</v>
      </c>
      <c r="H53" s="76">
        <f>SUM(H52)</f>
        <v>0</v>
      </c>
      <c r="I53" s="87">
        <f>SUM(I52)</f>
        <v>0</v>
      </c>
    </row>
    <row r="54" spans="1:17" ht="13.5" customHeight="1">
      <c r="A54" s="122"/>
      <c r="B54" s="122"/>
      <c r="C54" s="122"/>
      <c r="D54" s="122"/>
      <c r="E54" s="122"/>
      <c r="F54" s="123"/>
      <c r="G54" s="123"/>
      <c r="H54" s="123"/>
      <c r="I54" s="123"/>
    </row>
    <row r="55" spans="1:17" ht="13.5" customHeight="1">
      <c r="A55" s="122"/>
      <c r="B55" s="122"/>
      <c r="C55" s="122"/>
      <c r="D55" s="122"/>
      <c r="E55" s="122"/>
      <c r="F55" s="123"/>
      <c r="G55" s="123"/>
      <c r="H55" s="123"/>
      <c r="I55" s="123"/>
    </row>
    <row r="56" spans="1:17" ht="13.5" customHeight="1">
      <c r="A56" s="89" t="s">
        <v>104</v>
      </c>
      <c r="F56" s="239"/>
      <c r="G56" s="239"/>
      <c r="H56" s="239"/>
      <c r="I56" s="239"/>
    </row>
    <row r="57" spans="1:17" ht="13.5" customHeight="1">
      <c r="A57" s="41" t="s">
        <v>100</v>
      </c>
      <c r="B57" s="42"/>
      <c r="C57" s="42"/>
      <c r="D57" s="42"/>
      <c r="E57" s="42"/>
    </row>
    <row r="58" spans="1:17" s="77" customFormat="1" ht="39" customHeight="1">
      <c r="A58" s="90" t="s">
        <v>0</v>
      </c>
      <c r="B58" s="90" t="s">
        <v>1</v>
      </c>
      <c r="C58" s="188" t="s">
        <v>187</v>
      </c>
      <c r="D58" s="188" t="s">
        <v>188</v>
      </c>
      <c r="E58" s="91" t="s">
        <v>189</v>
      </c>
      <c r="F58" s="91" t="s">
        <v>152</v>
      </c>
      <c r="G58" s="141" t="s">
        <v>151</v>
      </c>
      <c r="H58" s="180" t="s">
        <v>182</v>
      </c>
      <c r="I58" s="141" t="s">
        <v>181</v>
      </c>
      <c r="K58" s="40"/>
      <c r="L58" s="40"/>
      <c r="M58" s="40"/>
      <c r="N58" s="40"/>
      <c r="O58" s="40"/>
      <c r="P58" s="40"/>
      <c r="Q58" s="40"/>
    </row>
    <row r="59" spans="1:17" ht="13.5" customHeight="1">
      <c r="A59" s="246" t="s">
        <v>63</v>
      </c>
      <c r="B59" s="247"/>
      <c r="C59" s="175">
        <v>725791.52</v>
      </c>
      <c r="D59" s="56">
        <v>643602</v>
      </c>
      <c r="E59" s="56">
        <v>637842.24</v>
      </c>
      <c r="F59" s="102">
        <f>SUM(F14,F21,F27,F45,F50,F53)</f>
        <v>626580.93000000005</v>
      </c>
      <c r="G59" s="87">
        <f>G14+G21+G27+G45++G50+G53</f>
        <v>948254.5</v>
      </c>
      <c r="H59" s="102">
        <f>SUM(H14,H21,H27,H45,H50,H53)</f>
        <v>514006.77999999997</v>
      </c>
      <c r="I59" s="87">
        <f>I14+I21+I27+I45++I50+I53</f>
        <v>1006020.5</v>
      </c>
      <c r="J59" s="40" t="s">
        <v>154</v>
      </c>
    </row>
    <row r="60" spans="1:17" s="77" customFormat="1" ht="13.5" customHeight="1">
      <c r="A60" s="246" t="s">
        <v>158</v>
      </c>
      <c r="B60" s="247"/>
      <c r="C60" s="176"/>
      <c r="D60" s="176"/>
      <c r="E60" s="176"/>
      <c r="F60" s="56">
        <v>290451</v>
      </c>
      <c r="G60" s="87">
        <v>424192</v>
      </c>
      <c r="H60" s="87">
        <v>424192</v>
      </c>
      <c r="I60" s="87">
        <v>435000</v>
      </c>
      <c r="J60" s="124"/>
      <c r="K60" s="40"/>
      <c r="L60" s="40"/>
      <c r="M60" s="40"/>
      <c r="N60" s="40"/>
      <c r="O60" s="40"/>
      <c r="P60" s="40"/>
      <c r="Q60" s="40"/>
    </row>
    <row r="61" spans="1:17" ht="13.5" customHeight="1" thickBot="1">
      <c r="A61" s="146" t="s">
        <v>138</v>
      </c>
      <c r="E61" s="40">
        <v>455946</v>
      </c>
      <c r="F61" s="78">
        <v>455946</v>
      </c>
      <c r="G61" s="165">
        <v>455946</v>
      </c>
      <c r="H61" s="78">
        <v>455946</v>
      </c>
      <c r="I61" s="165">
        <v>500000</v>
      </c>
    </row>
    <row r="62" spans="1:17" ht="13.5" customHeight="1" thickBot="1">
      <c r="A62" s="244" t="s">
        <v>79</v>
      </c>
      <c r="B62" s="245"/>
      <c r="C62" s="197">
        <v>725791.52</v>
      </c>
      <c r="D62" s="56">
        <v>643602</v>
      </c>
      <c r="E62" s="204">
        <f>SUM(E59:E61)</f>
        <v>1093788.24</v>
      </c>
      <c r="F62" s="81">
        <f>SUM(F59:F61)</f>
        <v>1372977.9300000002</v>
      </c>
      <c r="G62" s="164">
        <f>SUM(G59:G61)</f>
        <v>1828392.5</v>
      </c>
      <c r="H62" s="81">
        <f>SUM(H59:H61)</f>
        <v>1394144.78</v>
      </c>
      <c r="I62" s="164">
        <f>SUM(I59:I61)</f>
        <v>1941020.5</v>
      </c>
    </row>
    <row r="65" spans="1:9" ht="13.5" customHeight="1">
      <c r="G65" s="87"/>
      <c r="I65" s="87"/>
    </row>
    <row r="66" spans="1:9" ht="13.5" customHeight="1">
      <c r="A66" s="233" t="s">
        <v>207</v>
      </c>
      <c r="G66" s="87">
        <f>G59+G60</f>
        <v>1372446.5</v>
      </c>
      <c r="I66" s="87">
        <f>I59+I60</f>
        <v>1441020.5</v>
      </c>
    </row>
    <row r="79" spans="1:9" ht="13.5" customHeight="1">
      <c r="G79" s="101"/>
      <c r="I79" s="101"/>
    </row>
  </sheetData>
  <mergeCells count="13">
    <mergeCell ref="A62:B62"/>
    <mergeCell ref="A45:B45"/>
    <mergeCell ref="A50:B50"/>
    <mergeCell ref="A53:B53"/>
    <mergeCell ref="F56:I56"/>
    <mergeCell ref="A59:B59"/>
    <mergeCell ref="A60:B60"/>
    <mergeCell ref="A30:A44"/>
    <mergeCell ref="F1:I1"/>
    <mergeCell ref="A14:B14"/>
    <mergeCell ref="A17:A18"/>
    <mergeCell ref="A21:B21"/>
    <mergeCell ref="A27:B27"/>
  </mergeCells>
  <pageMargins left="0.81770833333333304" right="0.171875" top="0.6875" bottom="0.265625" header="0.578125" footer="0.5"/>
  <pageSetup paperSize="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12FD8-F1A4-479B-A049-92306E32A189}">
  <sheetPr>
    <tabColor theme="8" tint="0.39997558519241921"/>
  </sheetPr>
  <dimension ref="A1:L157"/>
  <sheetViews>
    <sheetView tabSelected="1" topLeftCell="A16" zoomScale="136" zoomScaleNormal="136" zoomScalePageLayoutView="136" workbookViewId="0">
      <selection activeCell="K23" sqref="K23"/>
    </sheetView>
  </sheetViews>
  <sheetFormatPr defaultRowHeight="12.75"/>
  <cols>
    <col min="1" max="1" width="12.7109375" style="1" customWidth="1"/>
    <col min="2" max="2" width="31.42578125" style="1" customWidth="1"/>
    <col min="3" max="3" width="7.42578125" style="1" bestFit="1" customWidth="1"/>
    <col min="4" max="4" width="9.85546875" style="1" bestFit="1" customWidth="1"/>
    <col min="5" max="5" width="9.7109375" style="1" customWidth="1"/>
    <col min="6" max="6" width="9.85546875" style="1" bestFit="1" customWidth="1"/>
    <col min="7" max="7" width="11.28515625" style="1" bestFit="1" customWidth="1"/>
    <col min="8" max="8" width="9.85546875" style="1" bestFit="1" customWidth="1"/>
    <col min="9" max="9" width="11.28515625" style="1" bestFit="1" customWidth="1"/>
    <col min="10" max="10" width="12" style="1" bestFit="1" customWidth="1"/>
    <col min="11" max="11" width="28.5703125" style="1" bestFit="1" customWidth="1"/>
    <col min="12" max="12" width="12.42578125" style="1" customWidth="1"/>
    <col min="13" max="13" width="9.140625" style="1"/>
    <col min="14" max="14" width="7.28515625" style="1" customWidth="1"/>
    <col min="15" max="15" width="27.85546875" style="1" customWidth="1"/>
    <col min="16" max="16" width="12" style="1" bestFit="1" customWidth="1"/>
    <col min="17" max="17" width="9.140625" style="1"/>
    <col min="18" max="18" width="12" style="1" bestFit="1" customWidth="1"/>
    <col min="19" max="16384" width="9.140625" style="1"/>
  </cols>
  <sheetData>
    <row r="1" spans="1:11" ht="13.5" customHeight="1">
      <c r="A1" s="5" t="s">
        <v>105</v>
      </c>
      <c r="B1" s="4"/>
      <c r="C1" s="4"/>
      <c r="D1" s="4"/>
      <c r="E1" s="4"/>
    </row>
    <row r="2" spans="1:11" s="6" customFormat="1" ht="26.25" customHeight="1">
      <c r="A2" s="90" t="s">
        <v>0</v>
      </c>
      <c r="B2" s="90" t="s">
        <v>1</v>
      </c>
      <c r="C2" s="188" t="s">
        <v>187</v>
      </c>
      <c r="D2" s="91" t="s">
        <v>191</v>
      </c>
      <c r="E2" s="91" t="s">
        <v>190</v>
      </c>
      <c r="F2" s="91" t="s">
        <v>152</v>
      </c>
      <c r="G2" s="141" t="s">
        <v>151</v>
      </c>
      <c r="H2" s="180" t="s">
        <v>180</v>
      </c>
      <c r="I2" s="141" t="s">
        <v>181</v>
      </c>
    </row>
    <row r="3" spans="1:11" s="6" customFormat="1" ht="12.95" customHeight="1">
      <c r="A3" s="137" t="s">
        <v>110</v>
      </c>
      <c r="B3" s="138"/>
      <c r="C3" s="138"/>
      <c r="D3" s="138"/>
      <c r="E3" s="138"/>
      <c r="F3" s="139"/>
      <c r="G3" s="140"/>
      <c r="H3" s="139"/>
      <c r="I3" s="140"/>
    </row>
    <row r="4" spans="1:11" ht="12.95" customHeight="1">
      <c r="A4" s="250">
        <v>10111000</v>
      </c>
      <c r="B4" s="23" t="s">
        <v>2</v>
      </c>
      <c r="C4" s="23"/>
      <c r="D4" s="23"/>
      <c r="E4" s="23"/>
      <c r="F4" s="32"/>
      <c r="G4" s="32"/>
      <c r="H4" s="32"/>
      <c r="I4" s="32"/>
    </row>
    <row r="5" spans="1:11" ht="12.95" customHeight="1">
      <c r="A5" s="251"/>
      <c r="B5" s="28" t="s">
        <v>106</v>
      </c>
      <c r="C5" s="34">
        <v>54725.279999999999</v>
      </c>
      <c r="D5" s="34">
        <v>57199.92</v>
      </c>
      <c r="E5" s="168">
        <v>61560</v>
      </c>
      <c r="F5" s="86">
        <v>62937.99</v>
      </c>
      <c r="G5" s="168">
        <v>68865</v>
      </c>
      <c r="H5" s="86">
        <v>51648.84</v>
      </c>
      <c r="I5" s="168">
        <v>60000</v>
      </c>
      <c r="J5" s="39" t="s">
        <v>177</v>
      </c>
      <c r="K5" s="174" t="s">
        <v>193</v>
      </c>
    </row>
    <row r="6" spans="1:11" ht="12.95" customHeight="1">
      <c r="A6" s="251"/>
      <c r="B6" s="28" t="s">
        <v>107</v>
      </c>
      <c r="C6" s="35">
        <v>25647.4</v>
      </c>
      <c r="D6" s="35">
        <v>37705.58</v>
      </c>
      <c r="E6" s="169">
        <v>43544.480000000003</v>
      </c>
      <c r="F6" s="86">
        <v>46108.33</v>
      </c>
      <c r="G6" s="169">
        <v>50450</v>
      </c>
      <c r="H6" s="86">
        <v>38201.94</v>
      </c>
      <c r="I6" s="169">
        <v>52468</v>
      </c>
      <c r="J6" s="1" t="s">
        <v>178</v>
      </c>
      <c r="K6" s="174" t="s">
        <v>192</v>
      </c>
    </row>
    <row r="7" spans="1:11" ht="12.95" customHeight="1">
      <c r="A7" s="252"/>
      <c r="B7" s="28" t="s">
        <v>108</v>
      </c>
      <c r="C7" s="36">
        <v>28875</v>
      </c>
      <c r="D7" s="36">
        <f>32960.19+113</f>
        <v>33073.19</v>
      </c>
      <c r="E7" s="36"/>
      <c r="F7" s="24">
        <v>0</v>
      </c>
      <c r="G7" s="170">
        <v>37000</v>
      </c>
      <c r="H7" s="86">
        <v>11665.63</v>
      </c>
      <c r="I7" s="170">
        <v>37000</v>
      </c>
      <c r="J7" s="39" t="s">
        <v>179</v>
      </c>
      <c r="K7" s="174"/>
    </row>
    <row r="8" spans="1:11" ht="12.95" customHeight="1" thickBot="1">
      <c r="A8" s="216"/>
      <c r="B8" s="217" t="s">
        <v>194</v>
      </c>
      <c r="C8" s="218"/>
      <c r="D8" s="36"/>
      <c r="E8" s="36"/>
      <c r="F8" s="24"/>
      <c r="G8" s="170"/>
      <c r="H8" s="86"/>
      <c r="I8" s="223">
        <v>34840</v>
      </c>
      <c r="J8" s="39" t="s">
        <v>179</v>
      </c>
      <c r="K8" s="174" t="s">
        <v>195</v>
      </c>
    </row>
    <row r="9" spans="1:11" ht="12.95" customHeight="1" thickBot="1">
      <c r="A9" s="256" t="s">
        <v>175</v>
      </c>
      <c r="B9" s="257"/>
      <c r="C9" s="212">
        <f t="shared" ref="C9:H9" si="0">SUM(C5:C7)</f>
        <v>109247.67999999999</v>
      </c>
      <c r="D9" s="36">
        <f t="shared" si="0"/>
        <v>127978.69</v>
      </c>
      <c r="E9" s="36">
        <f t="shared" si="0"/>
        <v>105104.48000000001</v>
      </c>
      <c r="F9" s="86">
        <f t="shared" si="0"/>
        <v>109046.32</v>
      </c>
      <c r="G9" s="86">
        <f t="shared" si="0"/>
        <v>156315</v>
      </c>
      <c r="H9" s="222">
        <f t="shared" si="0"/>
        <v>101516.41</v>
      </c>
      <c r="I9" s="225">
        <f>SUM(I5:I8)</f>
        <v>184308</v>
      </c>
      <c r="J9" s="39"/>
      <c r="K9" s="174">
        <f>SUM(K5:K7)</f>
        <v>0</v>
      </c>
    </row>
    <row r="10" spans="1:11" ht="12.95" customHeight="1">
      <c r="A10" s="253">
        <v>10112100</v>
      </c>
      <c r="B10" s="23" t="s">
        <v>3</v>
      </c>
      <c r="C10" s="23"/>
      <c r="D10" s="23"/>
      <c r="E10" s="23"/>
      <c r="F10" s="32"/>
      <c r="G10" s="32"/>
      <c r="H10" s="32"/>
      <c r="I10" s="224"/>
    </row>
    <row r="11" spans="1:11" ht="12.95" customHeight="1">
      <c r="A11" s="254"/>
      <c r="B11" s="23" t="s">
        <v>130</v>
      </c>
      <c r="C11" s="34">
        <v>0</v>
      </c>
      <c r="D11" s="34">
        <v>0</v>
      </c>
      <c r="E11" s="34">
        <v>0</v>
      </c>
      <c r="F11" s="24">
        <v>0</v>
      </c>
      <c r="G11" s="168">
        <v>3000</v>
      </c>
      <c r="H11" s="24">
        <v>0</v>
      </c>
      <c r="I11" s="168">
        <v>3000</v>
      </c>
    </row>
    <row r="12" spans="1:11" ht="12.95" customHeight="1">
      <c r="A12" s="254"/>
      <c r="B12" s="28" t="s">
        <v>106</v>
      </c>
      <c r="C12" s="34">
        <v>51316.26</v>
      </c>
      <c r="D12" s="34">
        <v>51170.71</v>
      </c>
      <c r="E12" s="168">
        <v>47817.14</v>
      </c>
      <c r="F12" s="86">
        <v>30909.54</v>
      </c>
      <c r="G12" s="168">
        <v>36401</v>
      </c>
      <c r="H12" s="86">
        <v>20814.98</v>
      </c>
      <c r="I12" s="168">
        <v>37857</v>
      </c>
    </row>
    <row r="13" spans="1:11" ht="12.95" customHeight="1">
      <c r="A13" s="254"/>
      <c r="B13" s="28" t="s">
        <v>136</v>
      </c>
      <c r="C13" s="34"/>
      <c r="D13" s="34">
        <v>900</v>
      </c>
      <c r="E13" s="168">
        <v>900</v>
      </c>
      <c r="F13" s="86">
        <v>712.5</v>
      </c>
      <c r="G13" s="168">
        <v>900</v>
      </c>
      <c r="H13" s="86">
        <v>0</v>
      </c>
      <c r="I13" s="168">
        <v>900</v>
      </c>
    </row>
    <row r="14" spans="1:11" ht="12.95" customHeight="1">
      <c r="A14" s="254"/>
      <c r="B14" s="28" t="s">
        <v>107</v>
      </c>
      <c r="C14" s="35">
        <v>23645.88</v>
      </c>
      <c r="D14" s="35">
        <v>6133.68</v>
      </c>
      <c r="E14" s="169">
        <v>1253.58</v>
      </c>
      <c r="F14" s="86">
        <v>4207.5</v>
      </c>
      <c r="G14" s="169">
        <f>26000+7000</f>
        <v>33000</v>
      </c>
      <c r="H14" s="86">
        <v>16918.5</v>
      </c>
      <c r="I14" s="169">
        <v>45000</v>
      </c>
      <c r="K14" s="1" t="s">
        <v>196</v>
      </c>
    </row>
    <row r="15" spans="1:11" ht="12.95" customHeight="1">
      <c r="A15" s="254"/>
      <c r="B15" s="28" t="s">
        <v>108</v>
      </c>
      <c r="C15" s="36">
        <f>57074.42+1424</f>
        <v>58498.42</v>
      </c>
      <c r="D15" s="36">
        <v>52684.87</v>
      </c>
      <c r="E15" s="170">
        <v>66315.47</v>
      </c>
      <c r="F15" s="86">
        <v>76305.5</v>
      </c>
      <c r="G15" s="170">
        <v>120000</v>
      </c>
      <c r="H15" s="86">
        <v>65967.09</v>
      </c>
      <c r="I15" s="170">
        <v>100000</v>
      </c>
      <c r="K15" s="1" t="s">
        <v>197</v>
      </c>
    </row>
    <row r="16" spans="1:11" ht="12.95" customHeight="1" thickBot="1">
      <c r="A16" s="255"/>
      <c r="B16" s="28" t="s">
        <v>109</v>
      </c>
      <c r="C16" s="38">
        <v>26667.21</v>
      </c>
      <c r="D16" s="38">
        <v>27188.63</v>
      </c>
      <c r="E16" s="171">
        <v>25161.52</v>
      </c>
      <c r="F16" s="86">
        <v>8049.72</v>
      </c>
      <c r="G16" s="171">
        <v>60000</v>
      </c>
      <c r="H16" s="86">
        <v>25875.84</v>
      </c>
      <c r="I16" s="226">
        <v>40000</v>
      </c>
      <c r="K16" s="1" t="s">
        <v>210</v>
      </c>
    </row>
    <row r="17" spans="1:10" ht="12.95" customHeight="1" thickBot="1">
      <c r="A17" s="256" t="s">
        <v>176</v>
      </c>
      <c r="B17" s="257"/>
      <c r="C17" s="212">
        <f t="shared" ref="C17:I17" si="1">SUM(C11:C16)</f>
        <v>160127.76999999999</v>
      </c>
      <c r="D17" s="212">
        <f t="shared" si="1"/>
        <v>138077.89000000001</v>
      </c>
      <c r="E17" s="212">
        <f t="shared" si="1"/>
        <v>141447.71</v>
      </c>
      <c r="F17" s="86">
        <f t="shared" si="1"/>
        <v>120184.76000000001</v>
      </c>
      <c r="G17" s="86">
        <f t="shared" si="1"/>
        <v>253301</v>
      </c>
      <c r="H17" s="222">
        <f t="shared" si="1"/>
        <v>129576.40999999999</v>
      </c>
      <c r="I17" s="225">
        <f t="shared" si="1"/>
        <v>226757</v>
      </c>
    </row>
    <row r="18" spans="1:10" ht="12.95" customHeight="1">
      <c r="A18" s="9">
        <v>10121000</v>
      </c>
      <c r="B18" s="23" t="s">
        <v>4</v>
      </c>
      <c r="C18" s="34">
        <v>8694.4599999999991</v>
      </c>
      <c r="D18" s="34">
        <v>8411.7199999999993</v>
      </c>
      <c r="E18" s="168">
        <v>7691.07</v>
      </c>
      <c r="F18" s="86">
        <v>6544.25</v>
      </c>
      <c r="G18" s="168">
        <v>9700</v>
      </c>
      <c r="H18" s="86">
        <v>6300.92</v>
      </c>
      <c r="I18" s="227">
        <v>11796</v>
      </c>
    </row>
    <row r="19" spans="1:10" ht="12.95" customHeight="1">
      <c r="A19" s="9">
        <v>10122000</v>
      </c>
      <c r="B19" s="23" t="s">
        <v>68</v>
      </c>
      <c r="C19" s="34">
        <v>20490.46</v>
      </c>
      <c r="D19" s="34">
        <v>20351.22</v>
      </c>
      <c r="E19" s="168">
        <v>18620.419999999998</v>
      </c>
      <c r="F19" s="86">
        <v>17514.759999999998</v>
      </c>
      <c r="G19" s="168">
        <v>31000</v>
      </c>
      <c r="H19" s="86">
        <v>17640</v>
      </c>
      <c r="I19" s="168">
        <v>31446</v>
      </c>
    </row>
    <row r="20" spans="1:10" ht="12.95" customHeight="1">
      <c r="A20" s="9">
        <v>10123000</v>
      </c>
      <c r="B20" s="23" t="s">
        <v>5</v>
      </c>
      <c r="C20" s="34">
        <v>13647.9</v>
      </c>
      <c r="D20" s="34">
        <v>9155.7800000000007</v>
      </c>
      <c r="E20" s="168">
        <v>10571.16</v>
      </c>
      <c r="F20" s="86">
        <v>11677.1</v>
      </c>
      <c r="G20" s="168">
        <v>16250</v>
      </c>
      <c r="H20" s="86">
        <v>9551.56</v>
      </c>
      <c r="I20" s="168">
        <v>10000</v>
      </c>
    </row>
    <row r="21" spans="1:10" ht="12.95" customHeight="1">
      <c r="A21" s="9">
        <v>10124000</v>
      </c>
      <c r="B21" s="23" t="s">
        <v>6</v>
      </c>
      <c r="C21" s="34">
        <v>7938</v>
      </c>
      <c r="D21" s="34">
        <v>8813</v>
      </c>
      <c r="E21" s="168">
        <v>15533</v>
      </c>
      <c r="F21" s="86">
        <v>7229.8</v>
      </c>
      <c r="G21" s="168">
        <v>13063</v>
      </c>
      <c r="H21" s="86">
        <v>10537.15</v>
      </c>
      <c r="I21" s="168">
        <v>13113</v>
      </c>
    </row>
    <row r="22" spans="1:10" ht="12.95" customHeight="1">
      <c r="A22" s="11">
        <v>10125000</v>
      </c>
      <c r="B22" s="82" t="s">
        <v>7</v>
      </c>
      <c r="C22" s="34">
        <v>2553.38</v>
      </c>
      <c r="D22" s="34">
        <v>1923.64</v>
      </c>
      <c r="E22" s="168">
        <v>1653.18</v>
      </c>
      <c r="F22" s="147">
        <v>1485.48</v>
      </c>
      <c r="G22" s="172">
        <v>7500</v>
      </c>
      <c r="H22" s="147">
        <v>2558.09</v>
      </c>
      <c r="I22" s="172">
        <v>7500</v>
      </c>
    </row>
    <row r="23" spans="1:10" ht="12.95" customHeight="1">
      <c r="A23" s="256" t="s">
        <v>8</v>
      </c>
      <c r="B23" s="257"/>
      <c r="C23" s="212">
        <f t="shared" ref="C23:I23" si="2">C9+C17+C18+C19+C20+C21+C22</f>
        <v>322699.65000000002</v>
      </c>
      <c r="D23" s="213">
        <f t="shared" si="2"/>
        <v>314711.94000000006</v>
      </c>
      <c r="E23" s="213">
        <f t="shared" si="2"/>
        <v>300621.01999999996</v>
      </c>
      <c r="F23" s="121">
        <f t="shared" si="2"/>
        <v>273682.46999999997</v>
      </c>
      <c r="G23" s="85">
        <f t="shared" si="2"/>
        <v>487129</v>
      </c>
      <c r="H23" s="121">
        <f t="shared" si="2"/>
        <v>277680.5400000001</v>
      </c>
      <c r="I23" s="85">
        <f t="shared" si="2"/>
        <v>484920</v>
      </c>
    </row>
    <row r="24" spans="1:10" ht="12.95" customHeight="1">
      <c r="A24" s="14" t="s">
        <v>111</v>
      </c>
      <c r="B24" s="19"/>
      <c r="C24" s="19"/>
      <c r="D24" s="19"/>
      <c r="E24" s="19"/>
      <c r="F24" s="20"/>
      <c r="G24" s="21"/>
      <c r="H24" s="20"/>
      <c r="I24" s="21"/>
    </row>
    <row r="25" spans="1:10" ht="12.95" customHeight="1">
      <c r="A25" s="18">
        <v>20200500</v>
      </c>
      <c r="B25" s="23" t="s">
        <v>9</v>
      </c>
      <c r="C25" s="23">
        <v>867</v>
      </c>
      <c r="D25" s="34">
        <v>933.38</v>
      </c>
      <c r="E25" s="158">
        <v>562.63</v>
      </c>
      <c r="F25" s="86">
        <v>461.69</v>
      </c>
      <c r="G25" s="34">
        <v>1000</v>
      </c>
      <c r="H25" s="86">
        <v>298.13</v>
      </c>
      <c r="I25" s="34">
        <v>800</v>
      </c>
    </row>
    <row r="26" spans="1:10" ht="12.95" customHeight="1">
      <c r="A26" s="29">
        <v>20202900</v>
      </c>
      <c r="B26" s="29" t="s">
        <v>10</v>
      </c>
      <c r="C26" s="29"/>
      <c r="D26" s="2">
        <v>0</v>
      </c>
      <c r="E26" s="158">
        <v>0</v>
      </c>
      <c r="F26" s="148">
        <v>0</v>
      </c>
      <c r="G26" s="148">
        <v>0</v>
      </c>
      <c r="H26" s="148">
        <v>0</v>
      </c>
      <c r="I26" s="148">
        <v>0</v>
      </c>
    </row>
    <row r="27" spans="1:10" ht="12.95" customHeight="1">
      <c r="A27" s="18">
        <v>20203500</v>
      </c>
      <c r="B27" s="23" t="s">
        <v>11</v>
      </c>
      <c r="C27" s="34">
        <v>1454.41</v>
      </c>
      <c r="D27" s="34">
        <v>349</v>
      </c>
      <c r="E27" s="158">
        <v>1786</v>
      </c>
      <c r="F27" s="86">
        <v>774</v>
      </c>
      <c r="G27" s="34">
        <v>2000</v>
      </c>
      <c r="H27" s="86">
        <v>1598</v>
      </c>
      <c r="I27" s="34">
        <v>2200</v>
      </c>
    </row>
    <row r="28" spans="1:10" ht="12.95" customHeight="1">
      <c r="A28" s="18">
        <v>20203900</v>
      </c>
      <c r="B28" s="23" t="s">
        <v>12</v>
      </c>
      <c r="C28" s="34">
        <v>59</v>
      </c>
      <c r="D28" s="34">
        <v>46.5</v>
      </c>
      <c r="E28" s="158">
        <v>33.25</v>
      </c>
      <c r="F28" s="86">
        <v>14</v>
      </c>
      <c r="G28" s="34">
        <v>200</v>
      </c>
      <c r="H28" s="86">
        <v>31.5</v>
      </c>
      <c r="I28" s="34">
        <v>1000</v>
      </c>
    </row>
    <row r="29" spans="1:10" ht="12.95" customHeight="1">
      <c r="A29" s="18">
        <v>20205100</v>
      </c>
      <c r="B29" s="182" t="s">
        <v>13</v>
      </c>
      <c r="C29" s="34">
        <v>10837</v>
      </c>
      <c r="D29" s="34">
        <v>11701</v>
      </c>
      <c r="E29" s="158">
        <v>16202</v>
      </c>
      <c r="F29" s="86">
        <v>16961</v>
      </c>
      <c r="G29" s="34">
        <v>22917</v>
      </c>
      <c r="H29" s="86">
        <v>22917</v>
      </c>
      <c r="I29" s="34">
        <v>27500</v>
      </c>
    </row>
    <row r="30" spans="1:10" ht="12.95" customHeight="1">
      <c r="A30" s="18">
        <v>20206100</v>
      </c>
      <c r="B30" s="23" t="s">
        <v>14</v>
      </c>
      <c r="C30" s="34">
        <v>1674.6</v>
      </c>
      <c r="D30" s="34">
        <v>1665.6</v>
      </c>
      <c r="E30" s="158">
        <v>1632.48</v>
      </c>
      <c r="F30" s="86">
        <v>4777.55</v>
      </c>
      <c r="G30" s="34">
        <v>3200</v>
      </c>
      <c r="H30" s="86">
        <v>1591.08</v>
      </c>
      <c r="I30" s="34">
        <v>2500</v>
      </c>
      <c r="J30" s="1" t="s">
        <v>206</v>
      </c>
    </row>
    <row r="31" spans="1:10" ht="12.95" customHeight="1">
      <c r="A31" s="18">
        <v>20207600</v>
      </c>
      <c r="B31" s="23" t="s">
        <v>15</v>
      </c>
      <c r="C31" s="34">
        <v>1757.61</v>
      </c>
      <c r="D31" s="34">
        <v>2181.34</v>
      </c>
      <c r="E31" s="158">
        <v>3030.43</v>
      </c>
      <c r="F31" s="86">
        <v>4566.9799999999996</v>
      </c>
      <c r="G31" s="34">
        <v>4000</v>
      </c>
      <c r="H31" s="86">
        <v>3965.01</v>
      </c>
      <c r="I31" s="34">
        <v>5500</v>
      </c>
      <c r="J31" s="1" t="s">
        <v>202</v>
      </c>
    </row>
    <row r="32" spans="1:10" ht="12.95" customHeight="1">
      <c r="A32" s="18">
        <v>20208100</v>
      </c>
      <c r="B32" s="23" t="s">
        <v>52</v>
      </c>
      <c r="C32" s="34">
        <v>105.14</v>
      </c>
      <c r="D32" s="34">
        <v>211.17</v>
      </c>
      <c r="E32" s="158">
        <v>201.55</v>
      </c>
      <c r="F32" s="86">
        <v>5.2</v>
      </c>
      <c r="G32" s="34">
        <v>374</v>
      </c>
      <c r="H32" s="86">
        <v>23.95</v>
      </c>
      <c r="I32" s="34">
        <v>100</v>
      </c>
    </row>
    <row r="33" spans="1:10" ht="12.95" customHeight="1">
      <c r="A33" s="29">
        <v>20208500</v>
      </c>
      <c r="B33" s="30" t="s">
        <v>16</v>
      </c>
      <c r="C33" s="30"/>
      <c r="D33" s="31">
        <v>0</v>
      </c>
      <c r="E33" s="31">
        <v>0</v>
      </c>
      <c r="F33" s="31">
        <v>0</v>
      </c>
      <c r="G33" s="31">
        <f>SUM('[1]Admin '!$F$22+'[2]Recreation '!$F$19+'[3]Aquatics '!$F$18)</f>
        <v>0</v>
      </c>
      <c r="H33" s="31">
        <v>0</v>
      </c>
      <c r="I33" s="31">
        <f>SUM('[1]Admin '!$F$22+'[2]Recreation '!$F$19+'[3]Aquatics '!$F$18)</f>
        <v>0</v>
      </c>
    </row>
    <row r="34" spans="1:10" ht="12.95" customHeight="1">
      <c r="A34" s="18">
        <v>20210300</v>
      </c>
      <c r="B34" s="23" t="s">
        <v>17</v>
      </c>
      <c r="C34" s="35">
        <v>34432</v>
      </c>
      <c r="D34" s="35">
        <v>55860</v>
      </c>
      <c r="E34" s="158">
        <v>57300</v>
      </c>
      <c r="F34" s="86">
        <f>47220+8640</f>
        <v>55860</v>
      </c>
      <c r="G34" s="35">
        <v>57000</v>
      </c>
      <c r="H34" s="86">
        <v>35415</v>
      </c>
      <c r="I34" s="35">
        <v>60000</v>
      </c>
      <c r="J34" s="1" t="s">
        <v>200</v>
      </c>
    </row>
    <row r="35" spans="1:10" ht="12.95" customHeight="1">
      <c r="A35" s="18">
        <v>20210400</v>
      </c>
      <c r="B35" s="23" t="s">
        <v>18</v>
      </c>
      <c r="C35" s="35">
        <v>7.9</v>
      </c>
      <c r="D35" s="35">
        <v>23.97</v>
      </c>
      <c r="E35" s="158">
        <v>3137.7</v>
      </c>
      <c r="F35" s="86">
        <v>4657.4799999999996</v>
      </c>
      <c r="G35" s="35">
        <v>6000</v>
      </c>
      <c r="H35" s="86">
        <v>926.95</v>
      </c>
      <c r="I35" s="35">
        <v>6000</v>
      </c>
    </row>
    <row r="36" spans="1:10" ht="12.95" customHeight="1">
      <c r="A36" s="18">
        <v>20211200</v>
      </c>
      <c r="B36" s="23" t="s">
        <v>19</v>
      </c>
      <c r="C36" s="35">
        <v>1600.11</v>
      </c>
      <c r="D36" s="35">
        <v>1026.81</v>
      </c>
      <c r="E36" s="158">
        <v>475.77</v>
      </c>
      <c r="F36" s="86">
        <v>1581.37</v>
      </c>
      <c r="G36" s="35">
        <v>2000</v>
      </c>
      <c r="H36" s="86">
        <v>2584.5100000000002</v>
      </c>
      <c r="I36" s="35">
        <v>4000</v>
      </c>
    </row>
    <row r="37" spans="1:10" ht="12.95" customHeight="1">
      <c r="A37" s="22">
        <v>20212200</v>
      </c>
      <c r="B37" s="23" t="s">
        <v>20</v>
      </c>
      <c r="C37" s="38">
        <v>9468.36</v>
      </c>
      <c r="D37" s="38">
        <v>7199.51</v>
      </c>
      <c r="E37" s="158">
        <v>6085.59</v>
      </c>
      <c r="F37" s="86">
        <v>11825.2</v>
      </c>
      <c r="G37" s="38">
        <v>18000</v>
      </c>
      <c r="H37" s="86">
        <v>6910.73</v>
      </c>
      <c r="I37" s="38">
        <v>18000</v>
      </c>
    </row>
    <row r="38" spans="1:10" ht="12.95" customHeight="1">
      <c r="A38" s="18">
        <v>20213100</v>
      </c>
      <c r="B38" s="23" t="s">
        <v>21</v>
      </c>
      <c r="C38" s="35">
        <v>1046.6199999999999</v>
      </c>
      <c r="D38" s="35">
        <v>0</v>
      </c>
      <c r="E38" s="158">
        <v>131.71</v>
      </c>
      <c r="F38" s="86">
        <v>1146.5899999999999</v>
      </c>
      <c r="G38" s="35">
        <v>2000</v>
      </c>
      <c r="H38" s="86">
        <v>0</v>
      </c>
      <c r="I38" s="35">
        <v>2000</v>
      </c>
    </row>
    <row r="39" spans="1:10" ht="12.95" customHeight="1">
      <c r="A39" s="22">
        <v>20213200</v>
      </c>
      <c r="B39" s="23" t="s">
        <v>22</v>
      </c>
      <c r="C39" s="35">
        <v>0</v>
      </c>
      <c r="D39" s="35">
        <v>0</v>
      </c>
      <c r="E39" s="158">
        <v>0</v>
      </c>
      <c r="F39" s="86">
        <v>181.88</v>
      </c>
      <c r="G39" s="35">
        <v>1000</v>
      </c>
      <c r="H39" s="86">
        <v>550.41</v>
      </c>
      <c r="I39" s="35">
        <v>1000</v>
      </c>
    </row>
    <row r="40" spans="1:10" ht="12.95" customHeight="1">
      <c r="A40" s="22">
        <v>20214100</v>
      </c>
      <c r="B40" s="23" t="s">
        <v>23</v>
      </c>
      <c r="C40" s="35">
        <v>0</v>
      </c>
      <c r="D40" s="35">
        <v>0</v>
      </c>
      <c r="E40" s="158">
        <v>2000</v>
      </c>
      <c r="F40" s="86">
        <v>0</v>
      </c>
      <c r="G40" s="35">
        <v>2000</v>
      </c>
      <c r="H40" s="86">
        <v>0</v>
      </c>
      <c r="I40" s="35">
        <v>1000</v>
      </c>
    </row>
    <row r="41" spans="1:10" ht="12.95" customHeight="1">
      <c r="A41" s="18">
        <v>20214200</v>
      </c>
      <c r="B41" s="23" t="s">
        <v>24</v>
      </c>
      <c r="C41" s="35">
        <v>809.1</v>
      </c>
      <c r="D41" s="35">
        <v>5408.17</v>
      </c>
      <c r="E41" s="158">
        <v>2024.23</v>
      </c>
      <c r="F41" s="86">
        <v>2019.26</v>
      </c>
      <c r="G41" s="35">
        <v>3000</v>
      </c>
      <c r="H41" s="86">
        <v>1547.96</v>
      </c>
      <c r="I41" s="35">
        <v>3000</v>
      </c>
    </row>
    <row r="42" spans="1:10" ht="12.95" customHeight="1">
      <c r="A42" s="18">
        <v>20215100</v>
      </c>
      <c r="B42" s="23" t="s">
        <v>26</v>
      </c>
      <c r="C42" s="35">
        <v>2506.67</v>
      </c>
      <c r="D42" s="35">
        <v>0</v>
      </c>
      <c r="E42" s="158">
        <v>0</v>
      </c>
      <c r="F42" s="86">
        <v>3102.22</v>
      </c>
      <c r="G42" s="35">
        <v>7000</v>
      </c>
      <c r="H42" s="86">
        <v>1481.5</v>
      </c>
      <c r="I42" s="35">
        <v>5000</v>
      </c>
    </row>
    <row r="43" spans="1:10" ht="12.95" customHeight="1">
      <c r="A43" s="18">
        <v>20215200</v>
      </c>
      <c r="B43" s="23" t="s">
        <v>25</v>
      </c>
      <c r="C43" s="35">
        <v>213.18</v>
      </c>
      <c r="D43" s="35">
        <v>4813.1899999999996</v>
      </c>
      <c r="E43" s="158">
        <v>944.56</v>
      </c>
      <c r="F43" s="86">
        <v>4916.08</v>
      </c>
      <c r="G43" s="35">
        <v>5000</v>
      </c>
      <c r="H43" s="86">
        <v>4062.05</v>
      </c>
      <c r="I43" s="35">
        <v>7000</v>
      </c>
    </row>
    <row r="44" spans="1:10" ht="12.95" customHeight="1">
      <c r="A44" s="18">
        <v>20216200</v>
      </c>
      <c r="B44" s="23" t="s">
        <v>27</v>
      </c>
      <c r="C44" s="35">
        <v>520.57000000000005</v>
      </c>
      <c r="D44" s="35">
        <v>178.63</v>
      </c>
      <c r="E44" s="158">
        <v>16.78</v>
      </c>
      <c r="F44" s="86">
        <v>78.66</v>
      </c>
      <c r="G44" s="35">
        <v>1000</v>
      </c>
      <c r="H44" s="86">
        <v>461.93</v>
      </c>
      <c r="I44" s="35">
        <v>1000</v>
      </c>
    </row>
    <row r="45" spans="1:10" ht="12.95" customHeight="1">
      <c r="A45" s="18">
        <v>20216800</v>
      </c>
      <c r="B45" s="23" t="s">
        <v>28</v>
      </c>
      <c r="C45" s="35">
        <v>79.17</v>
      </c>
      <c r="D45" s="35">
        <v>270.07</v>
      </c>
      <c r="E45" s="158">
        <v>516.32000000000005</v>
      </c>
      <c r="F45" s="86">
        <v>624.66999999999996</v>
      </c>
      <c r="G45" s="35">
        <v>750</v>
      </c>
      <c r="H45" s="86">
        <v>784.58</v>
      </c>
      <c r="I45" s="35">
        <v>1500</v>
      </c>
    </row>
    <row r="46" spans="1:10" ht="12.95" customHeight="1">
      <c r="A46" s="22">
        <v>20219100</v>
      </c>
      <c r="B46" s="23" t="s">
        <v>29</v>
      </c>
      <c r="C46" s="35">
        <v>19734.150000000001</v>
      </c>
      <c r="D46" s="35">
        <v>19150.75</v>
      </c>
      <c r="E46" s="158">
        <v>17899.84</v>
      </c>
      <c r="F46" s="86">
        <v>19068.3</v>
      </c>
      <c r="G46" s="35">
        <v>22000</v>
      </c>
      <c r="H46" s="86">
        <v>16007.17</v>
      </c>
      <c r="I46" s="35">
        <v>24000</v>
      </c>
    </row>
    <row r="47" spans="1:10" ht="12.95" customHeight="1">
      <c r="A47" s="22">
        <v>20219200</v>
      </c>
      <c r="B47" s="23" t="s">
        <v>30</v>
      </c>
      <c r="C47" s="38">
        <v>2145.46</v>
      </c>
      <c r="D47" s="38">
        <v>2930.16</v>
      </c>
      <c r="E47" s="158">
        <v>2325.92</v>
      </c>
      <c r="F47" s="86">
        <v>2880.86</v>
      </c>
      <c r="G47" s="38">
        <v>3500</v>
      </c>
      <c r="H47" s="86">
        <v>515.26</v>
      </c>
      <c r="I47" s="38">
        <v>3500</v>
      </c>
    </row>
    <row r="48" spans="1:10" ht="12.95" customHeight="1">
      <c r="A48" s="22">
        <v>20219300</v>
      </c>
      <c r="B48" s="23" t="s">
        <v>31</v>
      </c>
      <c r="C48" s="35">
        <v>3132.76</v>
      </c>
      <c r="D48" s="35">
        <v>3524.83</v>
      </c>
      <c r="E48" s="158">
        <v>2442.62</v>
      </c>
      <c r="F48" s="86">
        <v>3009.5</v>
      </c>
      <c r="G48" s="35">
        <v>3500</v>
      </c>
      <c r="H48" s="86">
        <v>2086.6999999999998</v>
      </c>
      <c r="I48" s="35">
        <v>3500</v>
      </c>
    </row>
    <row r="49" spans="1:10" ht="12.95" customHeight="1">
      <c r="A49" s="22">
        <v>20219500</v>
      </c>
      <c r="B49" s="23" t="s">
        <v>32</v>
      </c>
      <c r="C49" s="35">
        <v>2356.42</v>
      </c>
      <c r="D49" s="35">
        <v>2398.67</v>
      </c>
      <c r="E49" s="158">
        <v>2401.3200000000002</v>
      </c>
      <c r="F49" s="86">
        <v>2401.3200000000002</v>
      </c>
      <c r="G49" s="35">
        <v>3000</v>
      </c>
      <c r="H49" s="86">
        <v>2001.1</v>
      </c>
      <c r="I49" s="35">
        <v>3000</v>
      </c>
    </row>
    <row r="50" spans="1:10" ht="12.95" customHeight="1">
      <c r="A50" s="22">
        <v>20219700</v>
      </c>
      <c r="B50" s="23" t="s">
        <v>33</v>
      </c>
      <c r="C50" s="191">
        <v>5016.1000000000004</v>
      </c>
      <c r="D50" s="34">
        <v>4565.22</v>
      </c>
      <c r="E50" s="34">
        <v>4802.43</v>
      </c>
      <c r="F50" s="86">
        <v>5524.61</v>
      </c>
      <c r="G50" s="34">
        <v>6000</v>
      </c>
      <c r="H50" s="86">
        <v>4175.2</v>
      </c>
      <c r="I50" s="34">
        <v>9000</v>
      </c>
      <c r="J50" s="1" t="s">
        <v>203</v>
      </c>
    </row>
    <row r="51" spans="1:10" ht="12.95" customHeight="1">
      <c r="A51" s="22">
        <v>20219800</v>
      </c>
      <c r="B51" s="23" t="s">
        <v>34</v>
      </c>
      <c r="C51" s="35">
        <v>11733.49</v>
      </c>
      <c r="D51" s="35">
        <v>8742.77</v>
      </c>
      <c r="E51" s="158">
        <v>10371.69</v>
      </c>
      <c r="F51" s="86">
        <v>11439.69</v>
      </c>
      <c r="G51" s="35">
        <v>19500</v>
      </c>
      <c r="H51" s="86">
        <v>10901.66</v>
      </c>
      <c r="I51" s="35">
        <v>15000</v>
      </c>
      <c r="J51" s="1" t="s">
        <v>201</v>
      </c>
    </row>
    <row r="52" spans="1:10" ht="12.95" customHeight="1">
      <c r="A52" s="18">
        <v>20220500</v>
      </c>
      <c r="B52" s="23" t="s">
        <v>35</v>
      </c>
      <c r="C52" s="35">
        <v>1011.93</v>
      </c>
      <c r="D52" s="35">
        <v>356</v>
      </c>
      <c r="E52" s="158">
        <v>399.5</v>
      </c>
      <c r="F52" s="86">
        <v>16</v>
      </c>
      <c r="G52" s="35">
        <v>3000</v>
      </c>
      <c r="H52" s="86">
        <v>702.39</v>
      </c>
      <c r="I52" s="35">
        <v>1500</v>
      </c>
    </row>
    <row r="53" spans="1:10" ht="12.95" customHeight="1">
      <c r="A53" s="18">
        <v>20220600</v>
      </c>
      <c r="B53" s="23" t="s">
        <v>36</v>
      </c>
      <c r="C53" s="35">
        <v>1169.06</v>
      </c>
      <c r="D53" s="35">
        <v>1103.69</v>
      </c>
      <c r="E53" s="158">
        <v>1198.32</v>
      </c>
      <c r="F53" s="86">
        <v>615.37</v>
      </c>
      <c r="G53" s="35">
        <v>2000</v>
      </c>
      <c r="H53" s="86">
        <v>417.42</v>
      </c>
      <c r="I53" s="35">
        <v>2500</v>
      </c>
    </row>
    <row r="54" spans="1:10" ht="12.95" customHeight="1">
      <c r="A54" s="104">
        <v>20222600</v>
      </c>
      <c r="B54" s="83" t="s">
        <v>37</v>
      </c>
      <c r="C54" s="35">
        <v>1524.76</v>
      </c>
      <c r="D54" s="35">
        <v>1084.05</v>
      </c>
      <c r="E54" s="158">
        <v>1661.82</v>
      </c>
      <c r="F54" s="86">
        <v>3085.48</v>
      </c>
      <c r="G54" s="37">
        <v>3000</v>
      </c>
      <c r="H54" s="86">
        <v>2719.04</v>
      </c>
      <c r="I54" s="37">
        <v>4500</v>
      </c>
      <c r="J54" s="1" t="s">
        <v>204</v>
      </c>
    </row>
    <row r="55" spans="1:10" ht="12.95" customHeight="1">
      <c r="A55" s="258" t="s">
        <v>69</v>
      </c>
      <c r="B55" s="259"/>
      <c r="C55" s="190">
        <f>SUM(C24:C54)</f>
        <v>115262.56999999999</v>
      </c>
      <c r="D55" s="10">
        <f t="shared" ref="D55:I55" si="3">SUM(D25:D54)</f>
        <v>135724.47999999998</v>
      </c>
      <c r="E55" s="85">
        <f t="shared" si="3"/>
        <v>139584.46000000002</v>
      </c>
      <c r="F55" s="85">
        <f t="shared" si="3"/>
        <v>161594.95999999996</v>
      </c>
      <c r="G55" s="10">
        <f t="shared" si="3"/>
        <v>203941</v>
      </c>
      <c r="H55" s="85">
        <f t="shared" si="3"/>
        <v>124676.22999999998</v>
      </c>
      <c r="I55" s="10">
        <f t="shared" si="3"/>
        <v>215600</v>
      </c>
    </row>
    <row r="56" spans="1:10" ht="12.95" customHeight="1">
      <c r="A56" s="135"/>
      <c r="B56" s="136"/>
      <c r="C56" s="136"/>
      <c r="D56" s="136"/>
      <c r="E56" s="136"/>
      <c r="F56" s="134"/>
      <c r="G56" s="110"/>
      <c r="H56" s="134"/>
      <c r="I56" s="110"/>
    </row>
    <row r="57" spans="1:10" ht="12.95" customHeight="1">
      <c r="A57" s="135"/>
      <c r="B57" s="136"/>
      <c r="C57" s="136"/>
      <c r="D57" s="136"/>
      <c r="E57" s="136"/>
      <c r="F57" s="134"/>
      <c r="G57" s="110"/>
      <c r="H57" s="134"/>
      <c r="I57" s="110"/>
    </row>
    <row r="58" spans="1:10" ht="12.95" customHeight="1">
      <c r="A58" s="5" t="s">
        <v>105</v>
      </c>
      <c r="B58" s="4"/>
      <c r="C58" s="4"/>
      <c r="D58" s="4"/>
      <c r="E58" s="4"/>
      <c r="G58" s="7"/>
      <c r="I58" s="7"/>
    </row>
    <row r="59" spans="1:10" ht="28.5" customHeight="1">
      <c r="A59" s="90" t="s">
        <v>0</v>
      </c>
      <c r="B59" s="90" t="s">
        <v>1</v>
      </c>
      <c r="C59" s="188" t="s">
        <v>187</v>
      </c>
      <c r="D59" s="91" t="s">
        <v>191</v>
      </c>
      <c r="E59" s="91" t="s">
        <v>190</v>
      </c>
      <c r="F59" s="91" t="s">
        <v>152</v>
      </c>
      <c r="G59" s="141" t="s">
        <v>151</v>
      </c>
      <c r="H59" s="180" t="s">
        <v>180</v>
      </c>
      <c r="I59" s="141" t="s">
        <v>181</v>
      </c>
    </row>
    <row r="60" spans="1:10" s="6" customFormat="1" ht="30.75" customHeight="1">
      <c r="A60" s="137" t="s">
        <v>112</v>
      </c>
      <c r="B60" s="142"/>
      <c r="C60" s="142"/>
      <c r="D60" s="142"/>
      <c r="E60" s="142"/>
      <c r="F60" s="143"/>
      <c r="G60" s="144"/>
      <c r="H60" s="143"/>
      <c r="I60" s="144"/>
    </row>
    <row r="61" spans="1:10" ht="12.95" customHeight="1">
      <c r="A61" s="18">
        <v>20223600</v>
      </c>
      <c r="B61" s="23" t="s">
        <v>38</v>
      </c>
      <c r="C61" s="35">
        <v>1439.53</v>
      </c>
      <c r="D61" s="35">
        <v>1068.99</v>
      </c>
      <c r="E61" s="158">
        <v>1473.03</v>
      </c>
      <c r="F61" s="86">
        <v>1212.04</v>
      </c>
      <c r="G61" s="35">
        <v>2000</v>
      </c>
      <c r="H61" s="86">
        <v>1172.06</v>
      </c>
      <c r="I61" s="35">
        <v>2800</v>
      </c>
      <c r="J61" s="1" t="s">
        <v>205</v>
      </c>
    </row>
    <row r="62" spans="1:10" ht="12.95" customHeight="1">
      <c r="A62" s="18">
        <v>20226100</v>
      </c>
      <c r="B62" s="23" t="s">
        <v>74</v>
      </c>
      <c r="C62" s="191">
        <v>3378</v>
      </c>
      <c r="D62" s="34">
        <v>3212.7</v>
      </c>
      <c r="E62" s="158">
        <v>3142.79</v>
      </c>
      <c r="F62" s="86">
        <v>3249.69</v>
      </c>
      <c r="G62" s="34">
        <v>4000</v>
      </c>
      <c r="H62" s="86">
        <v>2417.71</v>
      </c>
      <c r="I62" s="34">
        <v>4000</v>
      </c>
    </row>
    <row r="63" spans="1:10" ht="12.95" customHeight="1">
      <c r="A63" s="18">
        <v>20226200</v>
      </c>
      <c r="B63" s="23" t="s">
        <v>39</v>
      </c>
      <c r="C63" s="34">
        <v>0</v>
      </c>
      <c r="D63" s="34">
        <v>0</v>
      </c>
      <c r="E63" s="2">
        <v>0</v>
      </c>
      <c r="F63" s="24" t="s">
        <v>154</v>
      </c>
      <c r="G63" s="34">
        <v>909</v>
      </c>
      <c r="H63" s="24">
        <v>0</v>
      </c>
      <c r="I63" s="34">
        <v>1000</v>
      </c>
    </row>
    <row r="64" spans="1:10" ht="12.95" customHeight="1">
      <c r="A64" s="18">
        <v>20227500</v>
      </c>
      <c r="B64" s="23" t="s">
        <v>40</v>
      </c>
      <c r="C64" s="35">
        <v>0</v>
      </c>
      <c r="D64" s="35">
        <v>220.16</v>
      </c>
      <c r="E64" s="158">
        <v>193.94</v>
      </c>
      <c r="F64" s="86">
        <v>133.80000000000001</v>
      </c>
      <c r="G64" s="35">
        <v>1000</v>
      </c>
      <c r="H64" s="86">
        <v>0</v>
      </c>
      <c r="I64" s="35">
        <v>0</v>
      </c>
    </row>
    <row r="65" spans="1:10" ht="12.95" customHeight="1">
      <c r="A65" s="260">
        <v>20231400</v>
      </c>
      <c r="B65" s="23" t="s">
        <v>41</v>
      </c>
      <c r="C65" s="23"/>
      <c r="D65" s="32"/>
      <c r="E65" s="32"/>
      <c r="F65" s="32"/>
      <c r="G65" s="32"/>
      <c r="H65" s="32"/>
      <c r="I65" s="32"/>
    </row>
    <row r="66" spans="1:10" ht="12.95" customHeight="1">
      <c r="A66" s="261"/>
      <c r="B66" s="22" t="s">
        <v>139</v>
      </c>
      <c r="D66" s="34"/>
      <c r="E66" s="2">
        <v>0</v>
      </c>
      <c r="F66" s="24">
        <v>0</v>
      </c>
      <c r="G66" s="34">
        <v>0</v>
      </c>
      <c r="H66" s="24">
        <v>0</v>
      </c>
      <c r="I66" s="34">
        <v>0</v>
      </c>
    </row>
    <row r="67" spans="1:10" ht="12.95" customHeight="1">
      <c r="A67" s="262"/>
      <c r="B67" s="28" t="s">
        <v>108</v>
      </c>
      <c r="C67" s="36">
        <v>733.12</v>
      </c>
      <c r="D67" s="36">
        <v>930.73</v>
      </c>
      <c r="E67" s="158">
        <v>713.49</v>
      </c>
      <c r="F67" s="86">
        <v>947.36</v>
      </c>
      <c r="G67" s="36">
        <v>1500</v>
      </c>
      <c r="H67" s="86">
        <v>608.78</v>
      </c>
      <c r="I67" s="36">
        <v>2000</v>
      </c>
    </row>
    <row r="68" spans="1:10" ht="12.95" customHeight="1" thickBot="1">
      <c r="A68" s="262"/>
      <c r="B68" s="28" t="s">
        <v>107</v>
      </c>
      <c r="C68" s="35">
        <v>270.02999999999997</v>
      </c>
      <c r="D68" s="35">
        <v>400</v>
      </c>
      <c r="E68" s="158">
        <v>398.27</v>
      </c>
      <c r="F68" s="86">
        <v>657.99</v>
      </c>
      <c r="G68" s="35">
        <v>2500</v>
      </c>
      <c r="H68" s="86">
        <v>559.12</v>
      </c>
      <c r="I68" s="35">
        <v>2500</v>
      </c>
    </row>
    <row r="69" spans="1:10" ht="12.95" customHeight="1" thickBot="1">
      <c r="A69" s="263"/>
      <c r="B69" s="28" t="s">
        <v>109</v>
      </c>
      <c r="C69" s="38">
        <v>208.86</v>
      </c>
      <c r="D69" s="38">
        <v>437.27</v>
      </c>
      <c r="E69" s="158">
        <v>79.7</v>
      </c>
      <c r="F69" s="86">
        <v>93.57</v>
      </c>
      <c r="G69" s="38">
        <v>1000</v>
      </c>
      <c r="H69" s="86">
        <v>0</v>
      </c>
      <c r="I69" s="219">
        <v>1000</v>
      </c>
      <c r="J69" s="221">
        <v>5500</v>
      </c>
    </row>
    <row r="70" spans="1:10" ht="12.95" customHeight="1">
      <c r="A70" s="18">
        <v>20232200</v>
      </c>
      <c r="B70" s="23" t="s">
        <v>42</v>
      </c>
      <c r="C70" s="35">
        <v>3120.93</v>
      </c>
      <c r="D70" s="35">
        <v>4167.58</v>
      </c>
      <c r="E70" s="158">
        <v>2721.43</v>
      </c>
      <c r="F70" s="86">
        <v>4260.2299999999996</v>
      </c>
      <c r="G70" s="35">
        <v>4500</v>
      </c>
      <c r="H70" s="86">
        <v>1776.14</v>
      </c>
      <c r="I70" s="35">
        <v>5000</v>
      </c>
    </row>
    <row r="71" spans="1:10" ht="12.95" customHeight="1">
      <c r="A71" s="260">
        <v>20233200</v>
      </c>
      <c r="B71" s="23" t="s">
        <v>43</v>
      </c>
      <c r="C71" s="2"/>
      <c r="D71" s="32"/>
      <c r="E71" s="32"/>
      <c r="F71" s="32"/>
      <c r="G71" s="32"/>
      <c r="H71" s="32"/>
      <c r="I71" s="32"/>
    </row>
    <row r="72" spans="1:10" ht="12.95" customHeight="1" thickBot="1">
      <c r="A72" s="262"/>
      <c r="B72" s="28" t="s">
        <v>108</v>
      </c>
      <c r="C72" s="36">
        <v>1628.8</v>
      </c>
      <c r="D72" s="36">
        <v>1533.5</v>
      </c>
      <c r="E72" s="158">
        <v>2262.66</v>
      </c>
      <c r="F72" s="86">
        <v>268.08</v>
      </c>
      <c r="G72" s="36">
        <v>2000</v>
      </c>
      <c r="H72" s="86">
        <v>1709.91</v>
      </c>
      <c r="I72" s="36">
        <v>2500</v>
      </c>
    </row>
    <row r="73" spans="1:10" ht="12.95" customHeight="1" thickBot="1">
      <c r="A73" s="263"/>
      <c r="B73" s="28" t="s">
        <v>109</v>
      </c>
      <c r="C73" s="38">
        <v>2524.5500000000002</v>
      </c>
      <c r="D73" s="38">
        <v>2025.69</v>
      </c>
      <c r="E73" s="158">
        <v>1401.92</v>
      </c>
      <c r="F73" s="86">
        <v>709.18</v>
      </c>
      <c r="G73" s="38">
        <v>1500</v>
      </c>
      <c r="H73" s="86">
        <v>258.33</v>
      </c>
      <c r="I73" s="219">
        <v>1500</v>
      </c>
      <c r="J73" s="221">
        <v>4000</v>
      </c>
    </row>
    <row r="74" spans="1:10" ht="12.95" customHeight="1">
      <c r="A74" s="18">
        <v>20244400</v>
      </c>
      <c r="B74" s="23" t="s">
        <v>44</v>
      </c>
      <c r="C74" s="38">
        <v>1062.6500000000001</v>
      </c>
      <c r="D74" s="38">
        <v>709.25</v>
      </c>
      <c r="E74" s="158">
        <v>830.04</v>
      </c>
      <c r="F74" s="86">
        <v>1916.5</v>
      </c>
      <c r="G74" s="38">
        <v>3000</v>
      </c>
      <c r="H74" s="86">
        <v>831.85</v>
      </c>
      <c r="I74" s="38">
        <v>2000</v>
      </c>
    </row>
    <row r="75" spans="1:10" ht="12.95" customHeight="1">
      <c r="A75" s="18">
        <v>20250500</v>
      </c>
      <c r="B75" s="23" t="s">
        <v>45</v>
      </c>
      <c r="C75" s="34">
        <v>8640</v>
      </c>
      <c r="D75" s="34">
        <v>4473</v>
      </c>
      <c r="E75" s="158">
        <v>4620</v>
      </c>
      <c r="F75" s="86">
        <v>4794</v>
      </c>
      <c r="G75" s="34">
        <v>6000</v>
      </c>
      <c r="H75" s="86">
        <v>0</v>
      </c>
      <c r="I75" s="34">
        <v>7200</v>
      </c>
    </row>
    <row r="76" spans="1:10" ht="12.95" customHeight="1">
      <c r="A76" s="18">
        <v>20250700</v>
      </c>
      <c r="B76" s="23" t="s">
        <v>84</v>
      </c>
      <c r="C76" s="34">
        <v>7490.56</v>
      </c>
      <c r="D76" s="34">
        <v>8391.3700000000008</v>
      </c>
      <c r="E76" s="158">
        <v>8533.0300000000007</v>
      </c>
      <c r="F76" s="86">
        <v>8814.07</v>
      </c>
      <c r="G76" s="34">
        <v>9500</v>
      </c>
      <c r="H76" s="181">
        <v>6166.93</v>
      </c>
      <c r="I76" s="34">
        <v>9200</v>
      </c>
    </row>
    <row r="77" spans="1:10" ht="12.95" customHeight="1">
      <c r="A77" s="18">
        <v>20253100</v>
      </c>
      <c r="B77" s="23" t="s">
        <v>46</v>
      </c>
      <c r="C77" s="34">
        <v>0</v>
      </c>
      <c r="D77" s="34">
        <v>10000</v>
      </c>
      <c r="E77" s="158">
        <v>80.75</v>
      </c>
      <c r="F77" s="86">
        <v>0</v>
      </c>
      <c r="G77" s="34">
        <v>2000</v>
      </c>
      <c r="H77" s="86">
        <v>0</v>
      </c>
      <c r="I77" s="34">
        <v>1500</v>
      </c>
    </row>
    <row r="78" spans="1:10" ht="12.95" customHeight="1">
      <c r="A78" s="18">
        <v>20257100</v>
      </c>
      <c r="B78" s="23" t="s">
        <v>47</v>
      </c>
      <c r="C78" s="34"/>
      <c r="D78" s="34"/>
      <c r="E78" s="2"/>
      <c r="F78" s="24"/>
      <c r="G78" s="34"/>
      <c r="H78" s="24"/>
      <c r="I78" s="34"/>
    </row>
    <row r="79" spans="1:10" ht="12.95" customHeight="1" thickBot="1">
      <c r="A79" s="103"/>
      <c r="B79" s="84" t="s">
        <v>131</v>
      </c>
      <c r="C79" s="34">
        <v>2441</v>
      </c>
      <c r="D79" s="34">
        <f>4315-89.99</f>
        <v>4225.01</v>
      </c>
      <c r="E79" s="158">
        <v>7150</v>
      </c>
      <c r="F79" s="86">
        <v>8655</v>
      </c>
      <c r="G79" s="34">
        <v>19000</v>
      </c>
      <c r="H79" s="86">
        <v>9717.5</v>
      </c>
      <c r="I79" s="34">
        <v>19000</v>
      </c>
    </row>
    <row r="80" spans="1:10" ht="12.95" customHeight="1" thickBot="1">
      <c r="A80" s="103"/>
      <c r="B80" s="22" t="s">
        <v>132</v>
      </c>
      <c r="C80" s="34">
        <v>874.5</v>
      </c>
      <c r="D80" s="34">
        <v>1230</v>
      </c>
      <c r="E80" s="158">
        <v>1540</v>
      </c>
      <c r="F80" s="86">
        <v>922.5</v>
      </c>
      <c r="G80" s="34">
        <v>5000</v>
      </c>
      <c r="H80" s="86">
        <v>1278.28</v>
      </c>
      <c r="I80" s="228">
        <v>5000</v>
      </c>
      <c r="J80" s="220">
        <v>24000</v>
      </c>
    </row>
    <row r="81" spans="1:12" ht="12.95" customHeight="1">
      <c r="A81" s="260">
        <v>20259100</v>
      </c>
      <c r="B81" s="23" t="s">
        <v>48</v>
      </c>
      <c r="C81" s="32"/>
      <c r="D81" s="32"/>
      <c r="E81" s="32"/>
      <c r="F81" s="32"/>
      <c r="G81" s="32"/>
      <c r="H81" s="32"/>
      <c r="I81" s="32"/>
    </row>
    <row r="82" spans="1:12" ht="12.95" customHeight="1">
      <c r="A82" s="261"/>
      <c r="B82" s="28" t="s">
        <v>106</v>
      </c>
      <c r="C82" s="34">
        <v>2464.6999999999998</v>
      </c>
      <c r="D82" s="34">
        <f>5917.94+60+14.99</f>
        <v>5992.9299999999994</v>
      </c>
      <c r="E82" s="158">
        <v>2720.92</v>
      </c>
      <c r="F82" s="86">
        <v>3556.14</v>
      </c>
      <c r="G82" s="34">
        <v>8500</v>
      </c>
      <c r="H82" s="86">
        <v>6374.39</v>
      </c>
      <c r="I82" s="34">
        <v>10500</v>
      </c>
      <c r="J82" s="1" t="s">
        <v>198</v>
      </c>
    </row>
    <row r="83" spans="1:12" ht="12.95" customHeight="1">
      <c r="A83" s="261"/>
      <c r="B83" s="28" t="s">
        <v>108</v>
      </c>
      <c r="C83" s="36">
        <v>2987.5</v>
      </c>
      <c r="D83" s="36">
        <v>1928</v>
      </c>
      <c r="E83" s="158">
        <v>1614.5</v>
      </c>
      <c r="F83" s="86">
        <v>0</v>
      </c>
      <c r="G83" s="36">
        <v>6000</v>
      </c>
      <c r="H83" s="86">
        <v>2499</v>
      </c>
      <c r="I83" s="36">
        <v>6000</v>
      </c>
      <c r="J83" s="1" t="s">
        <v>199</v>
      </c>
    </row>
    <row r="84" spans="1:12" ht="12.95" customHeight="1">
      <c r="A84" s="261"/>
      <c r="B84" s="28" t="s">
        <v>107</v>
      </c>
      <c r="C84" s="35">
        <v>3069</v>
      </c>
      <c r="D84" s="35">
        <v>5208.6899999999996</v>
      </c>
      <c r="E84" s="158">
        <v>4425.6899999999996</v>
      </c>
      <c r="F84" s="86">
        <v>14002.02</v>
      </c>
      <c r="G84" s="35">
        <v>15000</v>
      </c>
      <c r="H84" s="86">
        <v>2522</v>
      </c>
      <c r="I84" s="35">
        <v>15000</v>
      </c>
    </row>
    <row r="85" spans="1:12" ht="12.95" customHeight="1">
      <c r="A85" s="264"/>
      <c r="B85" s="28" t="s">
        <v>109</v>
      </c>
      <c r="C85" s="38">
        <v>3325.11</v>
      </c>
      <c r="D85" s="38">
        <v>7919.13</v>
      </c>
      <c r="E85" s="158">
        <v>832.62</v>
      </c>
      <c r="F85" s="86">
        <v>500</v>
      </c>
      <c r="G85" s="38">
        <v>9500</v>
      </c>
      <c r="H85" s="86">
        <v>525.86</v>
      </c>
      <c r="I85" s="38">
        <v>9500</v>
      </c>
      <c r="J85" s="1" t="s">
        <v>169</v>
      </c>
    </row>
    <row r="86" spans="1:12" ht="12.95" customHeight="1">
      <c r="A86" s="18">
        <v>20281900</v>
      </c>
      <c r="B86" s="23" t="s">
        <v>49</v>
      </c>
      <c r="C86" s="34">
        <v>0</v>
      </c>
      <c r="D86" s="34">
        <v>2008</v>
      </c>
      <c r="E86" s="2">
        <v>0</v>
      </c>
      <c r="F86" s="24">
        <v>1887</v>
      </c>
      <c r="G86" s="34">
        <v>0</v>
      </c>
      <c r="H86" s="24">
        <v>0</v>
      </c>
      <c r="I86" s="183">
        <v>10000</v>
      </c>
      <c r="J86" s="1" t="s">
        <v>186</v>
      </c>
    </row>
    <row r="87" spans="1:12" ht="12.95" customHeight="1">
      <c r="A87" s="265">
        <v>20285100</v>
      </c>
      <c r="B87" s="23" t="s">
        <v>50</v>
      </c>
      <c r="C87" s="32">
        <v>0</v>
      </c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0</v>
      </c>
    </row>
    <row r="88" spans="1:12" ht="12.95" customHeight="1">
      <c r="A88" s="266"/>
      <c r="B88" s="28" t="s">
        <v>108</v>
      </c>
      <c r="C88" s="36">
        <v>2106</v>
      </c>
      <c r="D88" s="36">
        <v>2184</v>
      </c>
      <c r="E88" s="158">
        <v>1511.5</v>
      </c>
      <c r="F88" s="86">
        <v>130</v>
      </c>
      <c r="G88" s="36">
        <v>6750</v>
      </c>
      <c r="H88" s="86">
        <v>930.88</v>
      </c>
      <c r="I88" s="36">
        <v>6750</v>
      </c>
      <c r="J88" s="1" t="s">
        <v>168</v>
      </c>
      <c r="L88" s="1" t="s">
        <v>144</v>
      </c>
    </row>
    <row r="89" spans="1:12" ht="12.95" customHeight="1">
      <c r="A89" s="260">
        <v>20285200</v>
      </c>
      <c r="B89" s="8" t="s">
        <v>51</v>
      </c>
      <c r="C89" s="189"/>
      <c r="D89" s="32"/>
      <c r="E89" s="32"/>
      <c r="F89" s="32"/>
      <c r="G89" s="32"/>
      <c r="H89" s="32"/>
      <c r="I89" s="32"/>
    </row>
    <row r="90" spans="1:12" ht="12.95" customHeight="1" thickBot="1">
      <c r="A90" s="261"/>
      <c r="B90" s="27" t="s">
        <v>108</v>
      </c>
      <c r="C90" s="36">
        <v>3557.67</v>
      </c>
      <c r="D90" s="36">
        <f>3260.76+3.03+6.95</f>
        <v>3270.7400000000002</v>
      </c>
      <c r="E90" s="158">
        <v>2636.16</v>
      </c>
      <c r="F90" s="86">
        <v>2463.15</v>
      </c>
      <c r="G90" s="36">
        <v>5000</v>
      </c>
      <c r="H90" s="86">
        <v>1778.5</v>
      </c>
      <c r="I90" s="36">
        <v>7000</v>
      </c>
    </row>
    <row r="91" spans="1:12" ht="12.95" customHeight="1" thickBot="1">
      <c r="A91" s="264"/>
      <c r="B91" s="27" t="s">
        <v>109</v>
      </c>
      <c r="C91" s="38">
        <v>1317.65</v>
      </c>
      <c r="D91" s="38">
        <v>1038.05</v>
      </c>
      <c r="E91" s="158">
        <v>200.19</v>
      </c>
      <c r="F91" s="86">
        <v>1009.25</v>
      </c>
      <c r="G91" s="38">
        <v>5000</v>
      </c>
      <c r="H91" s="86">
        <v>132.13</v>
      </c>
      <c r="I91" s="219">
        <v>10000</v>
      </c>
      <c r="J91" s="221">
        <v>17000</v>
      </c>
    </row>
    <row r="92" spans="1:12" ht="12.95" customHeight="1">
      <c r="A92" s="248" t="s">
        <v>70</v>
      </c>
      <c r="B92" s="249"/>
      <c r="C92" s="3">
        <f>SUM(C55:C91)</f>
        <v>167902.72999999998</v>
      </c>
      <c r="D92" s="3">
        <f t="shared" ref="D92:I92" si="4">SUM(D61:D91)</f>
        <v>72574.790000000008</v>
      </c>
      <c r="E92" s="119">
        <f t="shared" si="4"/>
        <v>49082.630000000005</v>
      </c>
      <c r="F92" s="119">
        <f t="shared" si="4"/>
        <v>60181.57</v>
      </c>
      <c r="G92" s="3">
        <f t="shared" si="4"/>
        <v>121159</v>
      </c>
      <c r="H92" s="119">
        <f t="shared" si="4"/>
        <v>41259.369999999995</v>
      </c>
      <c r="I92" s="3">
        <f t="shared" si="4"/>
        <v>140950</v>
      </c>
    </row>
    <row r="93" spans="1:12" ht="12.95" customHeight="1">
      <c r="A93" s="267" t="s">
        <v>53</v>
      </c>
      <c r="B93" s="268"/>
      <c r="C93" s="26">
        <f>C92+C51</f>
        <v>179636.21999999997</v>
      </c>
      <c r="D93" s="26">
        <f>SUM(D56,D92)</f>
        <v>72574.790000000008</v>
      </c>
      <c r="E93" s="214">
        <f>SUM(E56,E92)</f>
        <v>49082.630000000005</v>
      </c>
      <c r="F93" s="120">
        <f>SUM(F55,F92)</f>
        <v>221776.52999999997</v>
      </c>
      <c r="G93" s="26">
        <f>SUM(G55,G92)</f>
        <v>325100</v>
      </c>
      <c r="H93" s="120">
        <f>SUM(H55,H92)</f>
        <v>165935.59999999998</v>
      </c>
      <c r="I93" s="26">
        <f>SUM(I55,I92)</f>
        <v>356550</v>
      </c>
    </row>
    <row r="94" spans="1:12" ht="12.95" customHeight="1">
      <c r="A94" s="15" t="s">
        <v>113</v>
      </c>
      <c r="B94" s="16"/>
      <c r="C94" s="16"/>
      <c r="D94" s="16"/>
      <c r="E94" s="16"/>
      <c r="F94" s="17"/>
      <c r="G94" s="17"/>
      <c r="H94" s="17"/>
      <c r="I94" s="17"/>
      <c r="K94" s="39"/>
    </row>
    <row r="95" spans="1:12" ht="12.95" customHeight="1">
      <c r="A95" s="18">
        <v>30321000</v>
      </c>
      <c r="B95" s="8" t="s">
        <v>75</v>
      </c>
      <c r="C95" s="8"/>
      <c r="D95" s="8"/>
      <c r="E95" s="8"/>
      <c r="F95" s="2">
        <f>SUM('[1]Admin '!$E$42)</f>
        <v>0</v>
      </c>
      <c r="G95" s="2">
        <f>SUM('[1]Admin '!$F$42)</f>
        <v>0</v>
      </c>
      <c r="H95" s="2">
        <f>SUM('[1]Admin '!$E$42)</f>
        <v>0</v>
      </c>
      <c r="I95" s="2">
        <f>SUM('[1]Admin '!$F$42)</f>
        <v>0</v>
      </c>
    </row>
    <row r="96" spans="1:12" ht="12.95" customHeight="1">
      <c r="A96" s="18">
        <v>30322000</v>
      </c>
      <c r="B96" s="8" t="s">
        <v>76</v>
      </c>
      <c r="C96" s="8"/>
      <c r="D96" s="8"/>
      <c r="E96" s="8"/>
      <c r="F96" s="2">
        <f>SUM('[1]Admin '!$E$43)</f>
        <v>0</v>
      </c>
      <c r="G96" s="2">
        <f>SUM('[1]Admin '!$F$43)</f>
        <v>0</v>
      </c>
      <c r="H96" s="2">
        <f>SUM('[1]Admin '!$E$43)</f>
        <v>0</v>
      </c>
      <c r="I96" s="2">
        <f>SUM('[1]Admin '!$F$43)</f>
        <v>0</v>
      </c>
    </row>
    <row r="97" spans="1:12" ht="12.95" customHeight="1">
      <c r="A97" s="25">
        <v>30323000</v>
      </c>
      <c r="B97" s="12" t="s">
        <v>77</v>
      </c>
      <c r="C97" s="12"/>
      <c r="D97" s="12"/>
      <c r="E97" s="12"/>
      <c r="F97" s="13">
        <f>SUM('[1]Admin '!$E$44)</f>
        <v>0</v>
      </c>
      <c r="G97" s="13">
        <f>SUM('[1]Admin '!$F$44)</f>
        <v>0</v>
      </c>
      <c r="H97" s="13">
        <f>SUM('[1]Admin '!$E$44)</f>
        <v>0</v>
      </c>
      <c r="I97" s="13">
        <f>SUM('[1]Admin '!$F$44)</f>
        <v>0</v>
      </c>
    </row>
    <row r="98" spans="1:12" ht="12.95" customHeight="1">
      <c r="A98" s="267" t="s">
        <v>78</v>
      </c>
      <c r="B98" s="268"/>
      <c r="C98" s="209"/>
      <c r="D98" s="209"/>
      <c r="E98" s="209"/>
      <c r="F98" s="10">
        <f>SUM(F95:F97)</f>
        <v>0</v>
      </c>
      <c r="G98" s="10">
        <f>SUM(G95:G97)</f>
        <v>0</v>
      </c>
      <c r="H98" s="10">
        <f>SUM(H95:H97)</f>
        <v>0</v>
      </c>
      <c r="I98" s="10">
        <f>SUM(I95:I97)</f>
        <v>0</v>
      </c>
    </row>
    <row r="99" spans="1:12" ht="12.95" customHeight="1">
      <c r="A99" s="15" t="s">
        <v>114</v>
      </c>
      <c r="B99" s="16"/>
      <c r="C99" s="16"/>
      <c r="D99" s="16"/>
      <c r="E99" s="16"/>
      <c r="F99" s="17"/>
      <c r="G99" s="17"/>
      <c r="H99" s="17"/>
      <c r="I99" s="17"/>
    </row>
    <row r="100" spans="1:12" ht="12.95" customHeight="1">
      <c r="A100" s="22">
        <v>42420100</v>
      </c>
      <c r="B100" s="23" t="s">
        <v>149</v>
      </c>
      <c r="C100" s="23">
        <v>3912</v>
      </c>
      <c r="D100" s="23"/>
      <c r="E100" s="23"/>
      <c r="F100" s="24">
        <f>SUM('[1]Admin '!$E$47)</f>
        <v>0</v>
      </c>
      <c r="G100" s="86">
        <v>27000</v>
      </c>
      <c r="H100" s="86">
        <v>38785</v>
      </c>
      <c r="I100" s="86">
        <v>31357</v>
      </c>
      <c r="J100" s="157" t="s">
        <v>161</v>
      </c>
      <c r="K100" s="157"/>
      <c r="L100" s="157"/>
    </row>
    <row r="101" spans="1:12" ht="12.95" customHeight="1">
      <c r="A101" s="22">
        <v>42420100</v>
      </c>
      <c r="B101" s="23" t="s">
        <v>153</v>
      </c>
      <c r="C101" s="23"/>
      <c r="D101" s="23"/>
      <c r="E101" s="23"/>
      <c r="F101" s="24">
        <f>SUM('[1]Admin '!$E$47)</f>
        <v>0</v>
      </c>
      <c r="G101" s="86">
        <v>22000</v>
      </c>
      <c r="H101" s="24">
        <f>SUM('[1]Admin '!$E$47)</f>
        <v>0</v>
      </c>
      <c r="I101" s="86">
        <v>31357</v>
      </c>
      <c r="J101" s="157" t="s">
        <v>161</v>
      </c>
      <c r="K101" s="157"/>
      <c r="L101" s="157"/>
    </row>
    <row r="102" spans="1:12" ht="12.95" customHeight="1">
      <c r="A102" s="22">
        <v>42420200</v>
      </c>
      <c r="B102" s="23" t="s">
        <v>147</v>
      </c>
      <c r="C102" s="23"/>
      <c r="D102" s="23">
        <v>40101</v>
      </c>
      <c r="E102" s="23">
        <v>4546.2299999999996</v>
      </c>
      <c r="F102" s="24">
        <v>0</v>
      </c>
      <c r="G102" s="86">
        <v>13620</v>
      </c>
      <c r="H102" s="24">
        <v>0</v>
      </c>
      <c r="I102" s="86">
        <v>0</v>
      </c>
      <c r="J102" s="157" t="s">
        <v>160</v>
      </c>
      <c r="K102" s="157"/>
      <c r="L102" s="157"/>
    </row>
    <row r="103" spans="1:12" ht="12.95" customHeight="1">
      <c r="A103" s="22">
        <v>42420200</v>
      </c>
      <c r="B103" s="8" t="s">
        <v>157</v>
      </c>
      <c r="C103" s="8"/>
      <c r="D103" s="8"/>
      <c r="E103" s="8"/>
      <c r="F103" s="2">
        <v>0</v>
      </c>
      <c r="G103" s="158">
        <v>126168</v>
      </c>
      <c r="H103" s="2">
        <v>0</v>
      </c>
      <c r="I103" s="158">
        <v>126168</v>
      </c>
      <c r="J103" s="1" t="s">
        <v>208</v>
      </c>
    </row>
    <row r="104" spans="1:12" ht="12.95" customHeight="1">
      <c r="A104" s="22">
        <v>42420200</v>
      </c>
      <c r="B104" s="23" t="s">
        <v>164</v>
      </c>
      <c r="C104" s="23"/>
      <c r="D104" s="23"/>
      <c r="E104" s="23"/>
      <c r="F104" s="24">
        <v>0</v>
      </c>
      <c r="G104" s="86">
        <v>37730</v>
      </c>
      <c r="H104" s="24">
        <v>0</v>
      </c>
      <c r="I104" s="86">
        <v>0</v>
      </c>
      <c r="J104" s="157" t="s">
        <v>160</v>
      </c>
      <c r="K104" s="157" t="s">
        <v>163</v>
      </c>
      <c r="L104" s="157"/>
    </row>
    <row r="105" spans="1:12" ht="12.95" customHeight="1">
      <c r="A105" s="22">
        <v>42420200</v>
      </c>
      <c r="B105" s="12" t="s">
        <v>162</v>
      </c>
      <c r="C105" s="12"/>
      <c r="D105" s="12"/>
      <c r="E105" s="12"/>
      <c r="F105" s="13">
        <v>0</v>
      </c>
      <c r="G105" s="159">
        <v>25712</v>
      </c>
      <c r="H105" s="13">
        <v>0</v>
      </c>
      <c r="I105" s="159">
        <v>0</v>
      </c>
    </row>
    <row r="106" spans="1:12" ht="12.95" customHeight="1">
      <c r="A106" s="22">
        <v>42420200</v>
      </c>
      <c r="B106" s="23" t="s">
        <v>155</v>
      </c>
      <c r="C106" s="23"/>
      <c r="D106" s="23"/>
      <c r="E106" s="23"/>
      <c r="F106" s="24"/>
      <c r="G106" s="86">
        <v>30000</v>
      </c>
      <c r="H106" s="86">
        <v>21189.759999999998</v>
      </c>
      <c r="I106" s="86">
        <v>0</v>
      </c>
      <c r="J106" s="157" t="s">
        <v>160</v>
      </c>
      <c r="K106" s="157"/>
      <c r="L106" s="157"/>
    </row>
    <row r="107" spans="1:12" ht="12.95" customHeight="1">
      <c r="A107" s="22">
        <v>42420200</v>
      </c>
      <c r="B107" s="8" t="s">
        <v>156</v>
      </c>
      <c r="C107" s="8"/>
      <c r="D107" s="8"/>
      <c r="E107" s="8"/>
      <c r="F107" s="2">
        <f>SUM('[1]Admin '!$E$49)</f>
        <v>0</v>
      </c>
      <c r="G107" s="158">
        <v>120000</v>
      </c>
      <c r="H107" s="2">
        <f>SUM('[1]Admin '!$E$49)</f>
        <v>0</v>
      </c>
      <c r="I107" s="158">
        <v>190000</v>
      </c>
      <c r="J107" s="1" t="s">
        <v>167</v>
      </c>
    </row>
    <row r="108" spans="1:12" ht="12.95" customHeight="1">
      <c r="A108" s="22">
        <v>42420200</v>
      </c>
      <c r="B108" s="23" t="s">
        <v>148</v>
      </c>
      <c r="C108" s="23"/>
      <c r="D108" s="23"/>
      <c r="E108" s="23"/>
      <c r="F108" s="24">
        <v>0</v>
      </c>
      <c r="G108" s="86">
        <v>11080</v>
      </c>
      <c r="H108" s="24">
        <v>0</v>
      </c>
      <c r="I108" s="86">
        <v>0</v>
      </c>
      <c r="J108" s="157" t="s">
        <v>160</v>
      </c>
      <c r="K108" s="157"/>
      <c r="L108" s="157"/>
    </row>
    <row r="109" spans="1:12" ht="12.95" customHeight="1">
      <c r="A109" s="22">
        <v>42420200</v>
      </c>
      <c r="B109" s="12" t="s">
        <v>173</v>
      </c>
      <c r="C109" s="12"/>
      <c r="D109" s="12"/>
      <c r="E109" s="12"/>
      <c r="F109" s="13">
        <v>0</v>
      </c>
      <c r="G109" s="159">
        <v>45000</v>
      </c>
      <c r="H109" s="13">
        <v>0</v>
      </c>
      <c r="I109" s="159">
        <v>26000</v>
      </c>
      <c r="J109" s="1" t="s">
        <v>160</v>
      </c>
      <c r="K109" s="1" t="s">
        <v>185</v>
      </c>
    </row>
    <row r="110" spans="1:12" ht="12.95" customHeight="1">
      <c r="A110" s="22">
        <v>42420200</v>
      </c>
      <c r="B110" s="155" t="s">
        <v>165</v>
      </c>
      <c r="C110" s="155"/>
      <c r="D110" s="155"/>
      <c r="E110" s="155"/>
      <c r="F110" s="156"/>
      <c r="G110" s="160">
        <v>11392</v>
      </c>
      <c r="H110" s="156"/>
      <c r="I110" s="160">
        <v>0</v>
      </c>
      <c r="J110" s="1" t="s">
        <v>166</v>
      </c>
    </row>
    <row r="111" spans="1:12" ht="12.95" customHeight="1">
      <c r="A111" s="248" t="s">
        <v>54</v>
      </c>
      <c r="B111" s="249"/>
      <c r="C111" s="177">
        <v>3912</v>
      </c>
      <c r="D111" s="177">
        <f>SUM(D100:D110)</f>
        <v>40101</v>
      </c>
      <c r="E111" s="177">
        <f>SUM(E100:E110)</f>
        <v>4546.2299999999996</v>
      </c>
      <c r="F111" s="119">
        <f>SUM(F100:F109)</f>
        <v>0</v>
      </c>
      <c r="G111" s="119">
        <f>SUM(G100:G110)</f>
        <v>469702</v>
      </c>
      <c r="H111" s="119">
        <f>SUM(H100:H109)</f>
        <v>59974.759999999995</v>
      </c>
      <c r="I111" s="119">
        <f>SUM(I100:I110)</f>
        <v>404882</v>
      </c>
    </row>
    <row r="112" spans="1:12" ht="12.95" customHeight="1">
      <c r="A112" s="109"/>
      <c r="B112" s="109"/>
      <c r="C112" s="109"/>
      <c r="D112" s="109"/>
      <c r="E112" s="109"/>
      <c r="F112" s="110"/>
      <c r="G112" s="111"/>
      <c r="H112" s="110"/>
      <c r="I112" s="111"/>
    </row>
    <row r="113" spans="1:9" ht="12.95" customHeight="1"/>
    <row r="114" spans="1:9" ht="30.75" customHeight="1"/>
    <row r="115" spans="1:9" ht="23.25" customHeight="1"/>
    <row r="116" spans="1:9" ht="31.5" customHeight="1"/>
    <row r="117" spans="1:9" ht="12.95" customHeight="1"/>
    <row r="118" spans="1:9" ht="12.95" customHeight="1"/>
    <row r="119" spans="1:9" ht="12.95" customHeight="1"/>
    <row r="120" spans="1:9" ht="12.95" customHeight="1"/>
    <row r="121" spans="1:9" ht="12.95" customHeight="1">
      <c r="A121" s="5" t="s">
        <v>105</v>
      </c>
      <c r="B121" s="4"/>
      <c r="C121" s="4"/>
      <c r="D121" s="4"/>
      <c r="E121" s="4"/>
      <c r="F121" s="133"/>
      <c r="G121" s="133"/>
      <c r="H121" s="133"/>
      <c r="I121" s="133"/>
    </row>
    <row r="122" spans="1:9" ht="22.5" customHeight="1">
      <c r="A122" s="90" t="s">
        <v>0</v>
      </c>
      <c r="B122" s="90" t="s">
        <v>1</v>
      </c>
      <c r="C122" s="188" t="s">
        <v>187</v>
      </c>
      <c r="D122" s="91" t="s">
        <v>191</v>
      </c>
      <c r="E122" s="91" t="s">
        <v>190</v>
      </c>
      <c r="F122" s="91" t="s">
        <v>152</v>
      </c>
      <c r="G122" s="141" t="s">
        <v>151</v>
      </c>
      <c r="H122" s="180" t="s">
        <v>180</v>
      </c>
      <c r="I122" s="141" t="s">
        <v>181</v>
      </c>
    </row>
    <row r="123" spans="1:9" ht="12.95" customHeight="1">
      <c r="A123" s="269" t="s">
        <v>116</v>
      </c>
      <c r="B123" s="269"/>
      <c r="C123" s="178">
        <v>494514</v>
      </c>
      <c r="D123" s="145">
        <v>563112</v>
      </c>
      <c r="E123" s="145">
        <v>690524</v>
      </c>
      <c r="F123" s="145">
        <f>SUM(F23,F93,F98,F111)</f>
        <v>495458.99999999994</v>
      </c>
      <c r="G123" s="145">
        <f>G23+G93+G111</f>
        <v>1281931</v>
      </c>
      <c r="H123" s="145">
        <f>SUM(H23,H93,H98,H111)</f>
        <v>503590.90000000008</v>
      </c>
      <c r="I123" s="145">
        <f>I23+I93+I111</f>
        <v>1246352</v>
      </c>
    </row>
    <row r="124" spans="1:9" ht="12.95" customHeight="1">
      <c r="A124" s="130" t="s">
        <v>115</v>
      </c>
      <c r="B124" s="131"/>
      <c r="C124" s="131"/>
      <c r="D124" s="131"/>
      <c r="E124" s="131"/>
      <c r="F124" s="132"/>
      <c r="G124" s="132"/>
      <c r="H124" s="132"/>
      <c r="I124" s="132"/>
    </row>
    <row r="125" spans="1:9" ht="12.95" customHeight="1">
      <c r="A125" s="25">
        <v>79790100</v>
      </c>
      <c r="B125" s="12" t="s">
        <v>137</v>
      </c>
      <c r="C125" s="12"/>
      <c r="D125" s="12"/>
      <c r="E125" s="12"/>
      <c r="F125" s="13">
        <v>290451</v>
      </c>
      <c r="G125" s="13">
        <v>0</v>
      </c>
      <c r="H125" s="13">
        <v>290451</v>
      </c>
      <c r="I125" s="13">
        <v>0</v>
      </c>
    </row>
    <row r="126" spans="1:9">
      <c r="A126" s="151"/>
      <c r="B126" s="149" t="s">
        <v>145</v>
      </c>
      <c r="C126" s="149"/>
      <c r="D126" s="149"/>
      <c r="E126" s="149">
        <v>455946</v>
      </c>
      <c r="F126" s="33">
        <v>455946</v>
      </c>
      <c r="G126" s="167">
        <v>546462</v>
      </c>
      <c r="H126" s="33">
        <v>455946</v>
      </c>
      <c r="I126" s="167">
        <v>44054</v>
      </c>
    </row>
    <row r="127" spans="1:9">
      <c r="A127" s="270" t="s">
        <v>72</v>
      </c>
      <c r="B127" s="270"/>
      <c r="C127" s="179">
        <v>494515</v>
      </c>
      <c r="D127" s="179">
        <v>563112</v>
      </c>
      <c r="E127" s="215">
        <f>E123+E126</f>
        <v>1146470</v>
      </c>
      <c r="F127" s="150">
        <f>F123+F125+F126</f>
        <v>1241856</v>
      </c>
      <c r="G127" s="162">
        <f>G123+G125+G126</f>
        <v>1828393</v>
      </c>
      <c r="H127" s="150">
        <f>H123+H125+H126</f>
        <v>1249987.9000000001</v>
      </c>
      <c r="I127" s="162">
        <f>I123+I125+I126</f>
        <v>1290406</v>
      </c>
    </row>
    <row r="128" spans="1:9">
      <c r="A128" s="229"/>
      <c r="B128" s="229"/>
      <c r="C128" s="229"/>
      <c r="D128" s="229"/>
      <c r="E128" s="230"/>
      <c r="F128" s="231"/>
      <c r="G128" s="232"/>
      <c r="H128" s="231"/>
      <c r="I128" s="232"/>
    </row>
    <row r="129" spans="1:9">
      <c r="B129" s="129" t="s">
        <v>133</v>
      </c>
      <c r="D129" s="229"/>
      <c r="E129" s="230"/>
      <c r="F129" s="231"/>
      <c r="G129" s="232"/>
      <c r="H129" s="231"/>
      <c r="I129" s="232"/>
    </row>
    <row r="130" spans="1:9">
      <c r="B130" s="108" t="s">
        <v>150</v>
      </c>
      <c r="D130" s="229"/>
      <c r="E130" s="230"/>
      <c r="F130" s="231"/>
      <c r="G130" s="232"/>
      <c r="H130" s="231"/>
      <c r="I130" s="232"/>
    </row>
    <row r="131" spans="1:9">
      <c r="A131" s="93" t="s">
        <v>119</v>
      </c>
      <c r="B131" s="92">
        <v>55700</v>
      </c>
      <c r="D131" s="229"/>
      <c r="E131" s="230"/>
      <c r="F131" s="231"/>
      <c r="G131" s="232"/>
      <c r="H131" s="231"/>
      <c r="I131" s="232"/>
    </row>
    <row r="132" spans="1:9">
      <c r="A132" s="94" t="s">
        <v>122</v>
      </c>
      <c r="B132" s="92">
        <v>25300</v>
      </c>
      <c r="D132" s="229"/>
      <c r="E132" s="230"/>
      <c r="F132" s="231"/>
      <c r="G132" s="232"/>
      <c r="H132" s="231"/>
      <c r="I132" s="232"/>
    </row>
    <row r="133" spans="1:9">
      <c r="A133" s="95" t="s">
        <v>120</v>
      </c>
      <c r="B133" s="92">
        <v>24250</v>
      </c>
      <c r="D133" s="229"/>
      <c r="E133" s="230"/>
      <c r="F133" s="231"/>
      <c r="G133" s="232"/>
      <c r="H133" s="231"/>
      <c r="I133" s="232"/>
    </row>
    <row r="134" spans="1:9">
      <c r="A134" s="127" t="s">
        <v>121</v>
      </c>
      <c r="B134" s="92">
        <v>24000</v>
      </c>
      <c r="D134" s="229"/>
      <c r="E134" s="230"/>
      <c r="F134" s="231"/>
      <c r="G134" s="232"/>
      <c r="H134" s="231"/>
      <c r="I134" s="232"/>
    </row>
    <row r="135" spans="1:9" ht="13.5" thickBot="1">
      <c r="A135" s="126" t="s">
        <v>142</v>
      </c>
      <c r="B135" s="128">
        <f>I111</f>
        <v>404882</v>
      </c>
      <c r="D135" s="211"/>
      <c r="E135" s="211"/>
    </row>
    <row r="136" spans="1:9">
      <c r="A136" s="97" t="s">
        <v>140</v>
      </c>
      <c r="B136" s="234">
        <f>SUM(B131:B135)</f>
        <v>534132</v>
      </c>
      <c r="D136" s="211"/>
      <c r="E136" s="211"/>
    </row>
    <row r="137" spans="1:9">
      <c r="B137" s="129" t="s">
        <v>134</v>
      </c>
      <c r="C137" s="210"/>
      <c r="D137" s="210"/>
    </row>
    <row r="138" spans="1:9">
      <c r="B138" s="125" t="s">
        <v>150</v>
      </c>
      <c r="C138" s="210"/>
      <c r="D138" s="210"/>
    </row>
    <row r="139" spans="1:9">
      <c r="A139" s="93" t="s">
        <v>119</v>
      </c>
      <c r="B139" s="92">
        <v>175632</v>
      </c>
      <c r="C139" s="211"/>
      <c r="D139" s="211"/>
    </row>
    <row r="140" spans="1:9">
      <c r="A140" s="94" t="s">
        <v>122</v>
      </c>
      <c r="B140" s="92">
        <f>I6+I14</f>
        <v>97468</v>
      </c>
      <c r="C140" s="211"/>
      <c r="D140" s="211"/>
    </row>
    <row r="141" spans="1:9">
      <c r="A141" s="95" t="s">
        <v>120</v>
      </c>
      <c r="B141" s="92">
        <v>171820</v>
      </c>
      <c r="C141" s="211"/>
      <c r="D141" s="211"/>
    </row>
    <row r="142" spans="1:9" ht="13.5" thickBot="1">
      <c r="A142" s="98" t="s">
        <v>121</v>
      </c>
      <c r="B142" s="99">
        <f>I16</f>
        <v>40000</v>
      </c>
      <c r="C142" s="211"/>
      <c r="D142" s="211"/>
    </row>
    <row r="143" spans="1:9">
      <c r="A143" s="97" t="s">
        <v>140</v>
      </c>
      <c r="B143" s="85">
        <f>SUM(B139:B142)</f>
        <v>484920</v>
      </c>
      <c r="C143" s="211"/>
      <c r="D143" s="211"/>
    </row>
    <row r="145" spans="1:5">
      <c r="A145" s="96" t="s">
        <v>141</v>
      </c>
      <c r="B145" s="235">
        <f>B136+B143</f>
        <v>1019052</v>
      </c>
      <c r="C145" s="80"/>
      <c r="D145" s="80"/>
      <c r="E145" s="80"/>
    </row>
    <row r="146" spans="1:5">
      <c r="B146" s="125" t="s">
        <v>135</v>
      </c>
      <c r="C146" s="210"/>
      <c r="D146" s="210"/>
      <c r="E146" s="210"/>
    </row>
    <row r="147" spans="1:5">
      <c r="B147" s="125" t="s">
        <v>150</v>
      </c>
      <c r="C147" s="210"/>
      <c r="D147" s="210"/>
      <c r="E147" s="210"/>
    </row>
    <row r="148" spans="1:5">
      <c r="A148" s="93" t="s">
        <v>119</v>
      </c>
      <c r="B148" s="92">
        <f>B131+B139</f>
        <v>231332</v>
      </c>
      <c r="C148" s="211"/>
      <c r="D148" s="211"/>
      <c r="E148" s="211"/>
    </row>
    <row r="149" spans="1:5">
      <c r="A149" s="94" t="s">
        <v>122</v>
      </c>
      <c r="B149" s="92">
        <f>B132+B140</f>
        <v>122768</v>
      </c>
      <c r="C149" s="211"/>
      <c r="D149" s="211"/>
      <c r="E149" s="211"/>
    </row>
    <row r="150" spans="1:5">
      <c r="A150" s="95" t="s">
        <v>120</v>
      </c>
      <c r="B150" s="92">
        <f>B133+B141</f>
        <v>196070</v>
      </c>
      <c r="C150" s="211"/>
      <c r="D150" s="211"/>
      <c r="E150" s="211"/>
    </row>
    <row r="151" spans="1:5">
      <c r="A151" s="127" t="s">
        <v>121</v>
      </c>
      <c r="B151" s="92">
        <f>B134+B142</f>
        <v>64000</v>
      </c>
      <c r="C151" s="211"/>
      <c r="D151" s="211"/>
      <c r="E151" s="211"/>
    </row>
    <row r="152" spans="1:5" ht="13.5" thickBot="1">
      <c r="A152" s="126" t="s">
        <v>142</v>
      </c>
      <c r="B152" s="128">
        <f>B135</f>
        <v>404882</v>
      </c>
      <c r="C152" s="211"/>
      <c r="D152" s="211"/>
      <c r="E152" s="211"/>
    </row>
    <row r="153" spans="1:5">
      <c r="A153" s="97" t="s">
        <v>140</v>
      </c>
      <c r="B153" s="234">
        <f>SUM(B148:B152)</f>
        <v>1019052</v>
      </c>
      <c r="C153" s="211"/>
      <c r="D153" s="211"/>
      <c r="E153" s="211"/>
    </row>
    <row r="155" spans="1:5">
      <c r="A155" s="1" t="s">
        <v>170</v>
      </c>
      <c r="B155" s="80">
        <f>B153</f>
        <v>1019052</v>
      </c>
      <c r="C155" s="80"/>
      <c r="D155" s="80"/>
      <c r="E155" s="80"/>
    </row>
    <row r="156" spans="1:5">
      <c r="A156" s="1" t="s">
        <v>171</v>
      </c>
      <c r="B156" s="80">
        <f>I126</f>
        <v>44054</v>
      </c>
      <c r="C156" s="80"/>
      <c r="D156" s="80"/>
      <c r="E156" s="80"/>
    </row>
    <row r="157" spans="1:5">
      <c r="A157" s="161" t="s">
        <v>172</v>
      </c>
      <c r="B157" s="235">
        <f>SUM(B155:B156)</f>
        <v>1063106</v>
      </c>
      <c r="C157" s="80"/>
      <c r="D157" s="80"/>
      <c r="E157" s="80"/>
    </row>
  </sheetData>
  <mergeCells count="17">
    <mergeCell ref="A93:B93"/>
    <mergeCell ref="A98:B98"/>
    <mergeCell ref="A111:B111"/>
    <mergeCell ref="A123:B123"/>
    <mergeCell ref="A127:B127"/>
    <mergeCell ref="A92:B92"/>
    <mergeCell ref="A4:A7"/>
    <mergeCell ref="A10:A16"/>
    <mergeCell ref="A23:B23"/>
    <mergeCell ref="A55:B55"/>
    <mergeCell ref="A65:A69"/>
    <mergeCell ref="A71:A73"/>
    <mergeCell ref="A81:A85"/>
    <mergeCell ref="A87:A88"/>
    <mergeCell ref="A89:A91"/>
    <mergeCell ref="A9:B9"/>
    <mergeCell ref="A17:B17"/>
  </mergeCells>
  <pageMargins left="0.75" right="0.75940860215053796" top="0.81188725490196101" bottom="0.42876344100000002" header="0.5" footer="0.5"/>
  <pageSetup paperSize="5" orientation="landscape" r:id="rId1"/>
  <headerFooter alignWithMargins="0">
    <oddHeader>&amp;L&amp;"-,Bold"&amp;9ARDEN MANOR RECREATION AND PARK DISTRICT&amp;"Arial,Regular"&amp;10
&amp;R&amp;"-,Bold"&amp;9 2021-2022 FINAL BUDGET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 2022-2023 Prelim</vt:lpstr>
      <vt:lpstr>EXP 2022-2023 Prelim</vt:lpstr>
    </vt:vector>
  </TitlesOfParts>
  <Company>ARMPD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ARMPD</dc:creator>
  <cp:lastModifiedBy>Maria Boland</cp:lastModifiedBy>
  <cp:lastPrinted>2022-05-17T18:16:18Z</cp:lastPrinted>
  <dcterms:created xsi:type="dcterms:W3CDTF">2007-04-23T21:29:53Z</dcterms:created>
  <dcterms:modified xsi:type="dcterms:W3CDTF">2022-05-17T18:25:36Z</dcterms:modified>
</cp:coreProperties>
</file>